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6290" windowHeight="6870"/>
  </bookViews>
  <sheets>
    <sheet name="本署依往例試算" sheetId="1" r:id="rId1"/>
  </sheets>
  <definedNames>
    <definedName name="_xlnm.Print_Area" localSheetId="0">本署依往例試算!$A$1:$K$77</definedName>
    <definedName name="_xlnm.Print_Titles" localSheetId="0">本署依往例試算!$1:$2</definedName>
  </definedNames>
  <calcPr calcId="145621" fullCalcOnLoad="1"/>
</workbook>
</file>

<file path=xl/calcChain.xml><?xml version="1.0" encoding="utf-8"?>
<calcChain xmlns="http://schemas.openxmlformats.org/spreadsheetml/2006/main">
  <c r="K53" i="1" l="1"/>
  <c r="K52" i="1"/>
  <c r="K51" i="1"/>
  <c r="K50" i="1"/>
  <c r="K49" i="1"/>
  <c r="K36" i="1"/>
  <c r="K31" i="1"/>
  <c r="K30" i="1"/>
  <c r="K20" i="1"/>
  <c r="J17" i="1"/>
  <c r="J19" i="1" s="1"/>
  <c r="J18" i="1"/>
  <c r="J49" i="1"/>
  <c r="J50" i="1"/>
  <c r="J51" i="1"/>
  <c r="J52" i="1"/>
  <c r="J53" i="1"/>
  <c r="J54" i="1"/>
  <c r="J20" i="1"/>
  <c r="J21" i="1" s="1"/>
  <c r="J30" i="1"/>
  <c r="J32" i="1" s="1"/>
  <c r="J31" i="1"/>
  <c r="J36" i="1"/>
  <c r="J37" i="1"/>
  <c r="K34" i="1"/>
  <c r="K33" i="1"/>
  <c r="K35" i="1"/>
  <c r="K21" i="1"/>
  <c r="K32" i="1"/>
  <c r="K37" i="1"/>
  <c r="K54" i="1"/>
  <c r="K65" i="1"/>
  <c r="K64" i="1"/>
  <c r="K62" i="1"/>
  <c r="K60" i="1"/>
  <c r="K58" i="1"/>
  <c r="K56" i="1"/>
  <c r="K55" i="1"/>
  <c r="K44" i="1"/>
  <c r="K45" i="1"/>
  <c r="K46" i="1"/>
  <c r="K47" i="1"/>
  <c r="K43" i="1"/>
  <c r="K39" i="1"/>
  <c r="K40" i="1"/>
  <c r="K41" i="1"/>
  <c r="K38" i="1"/>
  <c r="K27" i="1"/>
  <c r="K28" i="1"/>
  <c r="K26" i="1"/>
  <c r="K24" i="1"/>
  <c r="K22" i="1"/>
  <c r="K18" i="1"/>
  <c r="K17" i="1"/>
  <c r="K12" i="1"/>
  <c r="K13" i="1"/>
  <c r="K14" i="1"/>
  <c r="K15" i="1"/>
  <c r="K11" i="1"/>
  <c r="K4" i="1"/>
  <c r="K5" i="1"/>
  <c r="K6" i="1"/>
  <c r="K7" i="1"/>
  <c r="K8" i="1"/>
  <c r="K9" i="1"/>
  <c r="K3" i="1"/>
  <c r="J68" i="1"/>
  <c r="J69" i="1"/>
  <c r="J70" i="1"/>
  <c r="J71" i="1"/>
  <c r="J72" i="1"/>
  <c r="J73" i="1"/>
  <c r="J74" i="1"/>
  <c r="J75" i="1"/>
  <c r="J67" i="1"/>
  <c r="J76" i="1" s="1"/>
  <c r="J66" i="1"/>
  <c r="M15" i="1" s="1"/>
  <c r="J65" i="1"/>
  <c r="J64" i="1"/>
  <c r="J62" i="1"/>
  <c r="J63" i="1" s="1"/>
  <c r="J60" i="1"/>
  <c r="J61" i="1" s="1"/>
  <c r="J58" i="1"/>
  <c r="J59" i="1" s="1"/>
  <c r="J56" i="1"/>
  <c r="J55" i="1"/>
  <c r="J57" i="1" s="1"/>
  <c r="J44" i="1"/>
  <c r="J45" i="1"/>
  <c r="J46" i="1"/>
  <c r="J47" i="1"/>
  <c r="J48" i="1" s="1"/>
  <c r="J43" i="1"/>
  <c r="J39" i="1"/>
  <c r="J40" i="1"/>
  <c r="J41" i="1"/>
  <c r="J38" i="1"/>
  <c r="J42" i="1" s="1"/>
  <c r="J34" i="1"/>
  <c r="J35" i="1" s="1"/>
  <c r="J33" i="1"/>
  <c r="J27" i="1"/>
  <c r="J29" i="1" s="1"/>
  <c r="J28" i="1"/>
  <c r="J26" i="1"/>
  <c r="J24" i="1"/>
  <c r="J25" i="1" s="1"/>
  <c r="J23" i="1"/>
  <c r="J22" i="1"/>
  <c r="J12" i="1"/>
  <c r="J13" i="1"/>
  <c r="J14" i="1"/>
  <c r="J15" i="1"/>
  <c r="J11" i="1"/>
  <c r="J16" i="1" s="1"/>
  <c r="M13" i="1" s="1"/>
  <c r="J4" i="1"/>
  <c r="J5" i="1"/>
  <c r="J6" i="1"/>
  <c r="J7" i="1"/>
  <c r="J10" i="1" s="1"/>
  <c r="J8" i="1"/>
  <c r="J9" i="1"/>
  <c r="J3" i="1"/>
  <c r="K76" i="1"/>
  <c r="K77" i="1" s="1"/>
  <c r="K10" i="1"/>
  <c r="K16" i="1"/>
  <c r="K19" i="1"/>
  <c r="K23" i="1"/>
  <c r="K25" i="1"/>
  <c r="K29" i="1"/>
  <c r="K42" i="1"/>
  <c r="K48" i="1"/>
  <c r="K57" i="1"/>
  <c r="K59" i="1"/>
  <c r="K61" i="1"/>
  <c r="K63" i="1"/>
  <c r="K66" i="1"/>
  <c r="I76" i="1"/>
  <c r="I77" i="1" s="1"/>
  <c r="H76" i="1"/>
  <c r="I66" i="1"/>
  <c r="I10" i="1"/>
  <c r="I16" i="1"/>
  <c r="I19" i="1"/>
  <c r="I21" i="1"/>
  <c r="I23" i="1"/>
  <c r="I25" i="1"/>
  <c r="I29" i="1"/>
  <c r="I32" i="1"/>
  <c r="I35" i="1"/>
  <c r="I37" i="1"/>
  <c r="I42" i="1"/>
  <c r="I48" i="1"/>
  <c r="I54" i="1"/>
  <c r="I57" i="1"/>
  <c r="I59" i="1"/>
  <c r="I61" i="1"/>
  <c r="I63" i="1"/>
  <c r="H66" i="1"/>
  <c r="H63" i="1"/>
  <c r="H77" i="1"/>
  <c r="H61" i="1"/>
  <c r="H59" i="1"/>
  <c r="H57" i="1"/>
  <c r="H54" i="1"/>
  <c r="H48" i="1"/>
  <c r="H42" i="1"/>
  <c r="H37" i="1"/>
  <c r="H35" i="1"/>
  <c r="H32" i="1"/>
  <c r="H29" i="1"/>
  <c r="H25" i="1"/>
  <c r="H23" i="1"/>
  <c r="H21" i="1"/>
  <c r="H19" i="1"/>
  <c r="H16" i="1"/>
  <c r="H10" i="1"/>
  <c r="M14" i="1" l="1"/>
  <c r="M17" i="1" s="1"/>
  <c r="M16" i="1"/>
  <c r="J77" i="1"/>
</calcChain>
</file>

<file path=xl/sharedStrings.xml><?xml version="1.0" encoding="utf-8"?>
<sst xmlns="http://schemas.openxmlformats.org/spreadsheetml/2006/main" count="318" uniqueCount="224">
  <si>
    <t>103學年度中小學科學教育專案計畫補助經費一覽表                單位:元</t>
    <phoneticPr fontId="3" type="noConversion"/>
  </si>
  <si>
    <t>序號</t>
    <phoneticPr fontId="3" type="noConversion"/>
  </si>
  <si>
    <t>主管教育機關</t>
    <phoneticPr fontId="3" type="noConversion"/>
  </si>
  <si>
    <t>編號</t>
    <phoneticPr fontId="3" type="noConversion"/>
  </si>
  <si>
    <t>申請單位</t>
    <phoneticPr fontId="3" type="noConversion"/>
  </si>
  <si>
    <t>計畫名稱</t>
    <phoneticPr fontId="3" type="noConversion"/>
  </si>
  <si>
    <t>補助比例</t>
    <phoneticPr fontId="3" type="noConversion"/>
  </si>
  <si>
    <t>結果等級</t>
    <phoneticPr fontId="3" type="noConversion"/>
  </si>
  <si>
    <t>申請金額</t>
  </si>
  <si>
    <t>主管機關
自籌款</t>
    <phoneticPr fontId="3" type="noConversion"/>
  </si>
  <si>
    <t>宜蘭縣</t>
    <phoneticPr fontId="3" type="noConversion"/>
  </si>
  <si>
    <t>090</t>
  </si>
  <si>
    <t>宜蘭縣宜蘭市南屏國民小學</t>
    <phoneticPr fontId="3" type="noConversion"/>
  </si>
  <si>
    <t>動手玩發明(二)</t>
    <phoneticPr fontId="3" type="noConversion"/>
  </si>
  <si>
    <t>90%</t>
    <phoneticPr fontId="3" type="noConversion"/>
  </si>
  <si>
    <t>085</t>
  </si>
  <si>
    <t>宜蘭縣員山鄉員山國民小學</t>
    <phoneticPr fontId="3" type="noConversion"/>
  </si>
  <si>
    <t>小小數學想想家~培養愛思考愛數學的小孩</t>
    <phoneticPr fontId="3" type="noConversion"/>
  </si>
  <si>
    <t>086</t>
  </si>
  <si>
    <t>宜蘭縣七賢國民小學</t>
    <phoneticPr fontId="3" type="noConversion"/>
  </si>
  <si>
    <t>當水生植物造紙遇到植物染</t>
    <phoneticPr fontId="3" type="noConversion"/>
  </si>
  <si>
    <t>031</t>
  </si>
  <si>
    <t>宜蘭縣立員山國民中學</t>
    <phoneticPr fontId="3" type="noConversion"/>
  </si>
  <si>
    <t>遊戲引入化學課程探討學習者之學習成效</t>
    <phoneticPr fontId="3" type="noConversion"/>
  </si>
  <si>
    <t>091</t>
  </si>
  <si>
    <t>宜蘭縣南澳鄉東澳國民小學</t>
    <phoneticPr fontId="3" type="noConversion"/>
  </si>
  <si>
    <t>宜蘭縣東澳地區特殊地景教學模組開發研究(續)</t>
    <phoneticPr fontId="3" type="noConversion"/>
  </si>
  <si>
    <t>087</t>
  </si>
  <si>
    <t>宜蘭縣羅東鎮羅東國民小學</t>
    <phoneticPr fontId="3" type="noConversion"/>
  </si>
  <si>
    <t>LuoDong創意科學推廣活動</t>
    <phoneticPr fontId="3" type="noConversion"/>
  </si>
  <si>
    <t>092</t>
  </si>
  <si>
    <t>宜蘭縣南澳鄉澳花國民小學</t>
    <phoneticPr fontId="3" type="noConversion"/>
  </si>
  <si>
    <t>澳花原民部落環境衝激及土地活化教材之開發研究</t>
    <phoneticPr fontId="3" type="noConversion"/>
  </si>
  <si>
    <t>小計(件數)</t>
  </si>
  <si>
    <t>7</t>
    <phoneticPr fontId="3" type="noConversion"/>
  </si>
  <si>
    <t>小計(金額)</t>
  </si>
  <si>
    <t>臺北市</t>
    <phoneticPr fontId="3" type="noConversion"/>
  </si>
  <si>
    <t>113</t>
  </si>
  <si>
    <t>臺北市南港區胡適國民小學</t>
    <phoneticPr fontId="3" type="noConversion"/>
  </si>
  <si>
    <t>以全校性充實模式發展學生科學探究能力(三年計劃之第一年)</t>
    <phoneticPr fontId="3" type="noConversion"/>
  </si>
  <si>
    <t>50%</t>
    <phoneticPr fontId="3" type="noConversion"/>
  </si>
  <si>
    <t>045</t>
  </si>
  <si>
    <t>臺北市立蘭州國民中學</t>
  </si>
  <si>
    <t>提升科學素養-搭載科學閱讀的晨讀列車</t>
    <phoneticPr fontId="3" type="noConversion"/>
  </si>
  <si>
    <t>046</t>
  </si>
  <si>
    <t>臺北市立龍山國民中學</t>
  </si>
  <si>
    <t>節能環保過生活，永續龍山在地學</t>
    <phoneticPr fontId="3" type="noConversion"/>
  </si>
  <si>
    <t>112</t>
  </si>
  <si>
    <t>臺北市文山區萬芳國民小學</t>
    <phoneticPr fontId="3" type="noConversion"/>
  </si>
  <si>
    <t>臺北市萬芳社區140高地生態資源在國小環境教育教學應用之研究</t>
    <phoneticPr fontId="3" type="noConversion"/>
  </si>
  <si>
    <t>016</t>
  </si>
  <si>
    <t>臺北市立啟聰學校</t>
    <phoneticPr fontId="3" type="noConversion"/>
  </si>
  <si>
    <t>「科學語言遊戲融入教學」對高職聽覺障礙學生學習細胞分裂單元之學習成效研究</t>
    <phoneticPr fontId="3" type="noConversion"/>
  </si>
  <si>
    <t>5</t>
    <phoneticPr fontId="3" type="noConversion"/>
  </si>
  <si>
    <t>新北市</t>
    <phoneticPr fontId="3" type="noConversion"/>
  </si>
  <si>
    <t>030</t>
  </si>
  <si>
    <t>新北市立林口國民中學</t>
    <phoneticPr fontId="3" type="noConversion"/>
  </si>
  <si>
    <t>數學與藝術課程之研發與實作</t>
    <phoneticPr fontId="3" type="noConversion"/>
  </si>
  <si>
    <t>70%</t>
    <phoneticPr fontId="3" type="noConversion"/>
  </si>
  <si>
    <t>006</t>
  </si>
  <si>
    <t>新北市立新北高中</t>
    <phoneticPr fontId="3" type="noConversion"/>
  </si>
  <si>
    <t>開發生活化學課程、教材、活動與評量</t>
    <phoneticPr fontId="3" type="noConversion"/>
  </si>
  <si>
    <t>2</t>
    <phoneticPr fontId="3" type="noConversion"/>
  </si>
  <si>
    <t>新竹市</t>
    <phoneticPr fontId="3" type="noConversion"/>
  </si>
  <si>
    <t>048</t>
  </si>
  <si>
    <t>新竹市立培英國民中學</t>
    <phoneticPr fontId="3" type="noConversion"/>
  </si>
  <si>
    <t>聚創造能力的科學活動</t>
    <phoneticPr fontId="3" type="noConversion"/>
  </si>
  <si>
    <t>80%</t>
    <phoneticPr fontId="3" type="noConversion"/>
  </si>
  <si>
    <t>1</t>
    <phoneticPr fontId="3" type="noConversion"/>
  </si>
  <si>
    <t>新竹縣</t>
    <phoneticPr fontId="3" type="noConversion"/>
  </si>
  <si>
    <t>109</t>
  </si>
  <si>
    <t>新竹縣竹北國小</t>
    <phoneticPr fontId="3" type="noConversion"/>
  </si>
  <si>
    <t>請魚兒來種菜</t>
    <phoneticPr fontId="3" type="noConversion"/>
  </si>
  <si>
    <t>1</t>
    <phoneticPr fontId="3" type="noConversion"/>
  </si>
  <si>
    <t>苗栗縣</t>
    <phoneticPr fontId="3" type="noConversion"/>
  </si>
  <si>
    <t>026</t>
  </si>
  <si>
    <t>苗栗縣立大湖國民中學</t>
    <phoneticPr fontId="3" type="noConversion"/>
  </si>
  <si>
    <t>偏遠國中趣味實驗課程之研發(第三年)</t>
    <phoneticPr fontId="3" type="noConversion"/>
  </si>
  <si>
    <t>臺中市</t>
    <phoneticPr fontId="3" type="noConversion"/>
  </si>
  <si>
    <t>050</t>
  </si>
  <si>
    <t>臺中市大雅國小</t>
    <phoneticPr fontId="3" type="noConversion"/>
  </si>
  <si>
    <t>實驗高手─學生實驗操作競賽活動</t>
    <phoneticPr fontId="3" type="noConversion"/>
  </si>
  <si>
    <t>025</t>
  </si>
  <si>
    <t>臺中市立居仁國民中學</t>
  </si>
  <si>
    <t>以問題導向學習模式(PBL)進行學生假日科學營隊活動之設計</t>
    <phoneticPr fontId="3" type="noConversion"/>
  </si>
  <si>
    <t>051</t>
    <phoneticPr fontId="3" type="noConversion"/>
  </si>
  <si>
    <t>臺中市東區成功國小</t>
  </si>
  <si>
    <t>探究數學遊戲教學可行性之研究─以成功國小為例</t>
    <phoneticPr fontId="3" type="noConversion"/>
  </si>
  <si>
    <t>3</t>
    <phoneticPr fontId="3" type="noConversion"/>
  </si>
  <si>
    <t>彰化縣</t>
    <phoneticPr fontId="3" type="noConversion"/>
  </si>
  <si>
    <t>029</t>
  </si>
  <si>
    <t>彰化縣立芬園國民中學</t>
    <phoneticPr fontId="3" type="noConversion"/>
  </si>
  <si>
    <t>發展偏鄉科學教育及科學專題製作-芬園國中為例</t>
    <phoneticPr fontId="3" type="noConversion"/>
  </si>
  <si>
    <t>069</t>
  </si>
  <si>
    <t>彰化縣立中山國小</t>
    <phoneticPr fontId="3" type="noConversion"/>
  </si>
  <si>
    <t>良師典範教學方案對國小資優生科學學習成效之研究</t>
    <phoneticPr fontId="3" type="noConversion"/>
  </si>
  <si>
    <t>雲林縣</t>
    <phoneticPr fontId="3" type="noConversion"/>
  </si>
  <si>
    <t>107</t>
  </si>
  <si>
    <t>雲林縣古坑鄉華山國民小學</t>
    <phoneticPr fontId="3" type="noConversion"/>
  </si>
  <si>
    <t>永續水資源打造美好家園</t>
    <phoneticPr fontId="3" type="noConversion"/>
  </si>
  <si>
    <t>049</t>
  </si>
  <si>
    <t>雲林縣立虎尾國民中學</t>
    <phoneticPr fontId="3" type="noConversion"/>
  </si>
  <si>
    <t>虎尾國中綠能節能科學創意活動</t>
    <phoneticPr fontId="3" type="noConversion"/>
  </si>
  <si>
    <t>嘉義市</t>
    <phoneticPr fontId="3" type="noConversion"/>
  </si>
  <si>
    <t>067</t>
  </si>
  <si>
    <t>嘉義市興安國小</t>
    <phoneticPr fontId="3" type="noConversion"/>
  </si>
  <si>
    <t>尋找數形規律:國小數學創新教材教法之研究</t>
    <phoneticPr fontId="3" type="noConversion"/>
  </si>
  <si>
    <t>嘉義縣</t>
    <phoneticPr fontId="3" type="noConversion"/>
  </si>
  <si>
    <t>076</t>
  </si>
  <si>
    <t>嘉義縣和睦國小</t>
    <phoneticPr fontId="3" type="noConversion"/>
  </si>
  <si>
    <t>環保綠建築探究科學活動</t>
    <phoneticPr fontId="3" type="noConversion"/>
  </si>
  <si>
    <t>082</t>
  </si>
  <si>
    <t>嘉義縣鹿滿國小</t>
    <phoneticPr fontId="3" type="noConversion"/>
  </si>
  <si>
    <t>濁水溪流域嘉義鹿滿段鳥類生態調查研究(第二年計劃)</t>
    <phoneticPr fontId="3" type="noConversion"/>
  </si>
  <si>
    <t>010</t>
  </si>
  <si>
    <t>嘉義縣私立協同中學</t>
    <phoneticPr fontId="3" type="noConversion"/>
  </si>
  <si>
    <t>協同中學創意科學運動會</t>
    <phoneticPr fontId="3" type="noConversion"/>
  </si>
  <si>
    <t>078</t>
  </si>
  <si>
    <t>嘉義縣更寮國小</t>
    <phoneticPr fontId="3" type="noConversion"/>
  </si>
  <si>
    <t>階梯數學與科學，處處都是解之喊話版(山、海與國中7-9年級數學科學對話)</t>
    <phoneticPr fontId="3" type="noConversion"/>
  </si>
  <si>
    <t>4</t>
    <phoneticPr fontId="3" type="noConversion"/>
  </si>
  <si>
    <t>臺南市</t>
    <phoneticPr fontId="3" type="noConversion"/>
  </si>
  <si>
    <t>058</t>
  </si>
  <si>
    <t>臺南市裕文國小</t>
  </si>
  <si>
    <t>導入ANT學習策略之主題探索活動對學生學習自然科學的影響</t>
    <phoneticPr fontId="3" type="noConversion"/>
  </si>
  <si>
    <t>061</t>
  </si>
  <si>
    <t>那拔國民小學</t>
    <phoneticPr fontId="3" type="noConversion"/>
  </si>
  <si>
    <t>台南市曾文溪走馬瀨至二溪段之地質構造景觀、化石教學資源調查及探究式教學研究</t>
    <phoneticPr fontId="3" type="noConversion"/>
  </si>
  <si>
    <t>060</t>
  </si>
  <si>
    <t>臺南市紀安國小</t>
  </si>
  <si>
    <t>謝厝寮地區生態教材開發研究</t>
    <phoneticPr fontId="3" type="noConversion"/>
  </si>
  <si>
    <t>034</t>
  </si>
  <si>
    <t>臺南市崇明國中</t>
  </si>
  <si>
    <t>節能減碳創意科學營辦理與推廣活動</t>
    <phoneticPr fontId="3" type="noConversion"/>
  </si>
  <si>
    <t>038</t>
  </si>
  <si>
    <t>臺南市立復興國民中學</t>
    <phoneticPr fontId="3" type="noConversion"/>
  </si>
  <si>
    <t>科學機器人看明日世界</t>
    <phoneticPr fontId="3" type="noConversion"/>
  </si>
  <si>
    <t>高雄市</t>
    <phoneticPr fontId="3" type="noConversion"/>
  </si>
  <si>
    <t>041</t>
  </si>
  <si>
    <t>高雄市鳳林國中</t>
    <phoneticPr fontId="3" type="noConversion"/>
  </si>
  <si>
    <t>國中學生科技融入科學學習之評量標準研發</t>
    <phoneticPr fontId="3" type="noConversion"/>
  </si>
  <si>
    <t>042</t>
  </si>
  <si>
    <t>高雄市復華中學</t>
    <phoneticPr fontId="3" type="noConversion"/>
  </si>
  <si>
    <t>以科學創意活動提生學生科學學習之研究-邁向機關王之路</t>
    <phoneticPr fontId="3" type="noConversion"/>
  </si>
  <si>
    <t>098</t>
  </si>
  <si>
    <t>高雄市旗山區旗山國民小學</t>
    <phoneticPr fontId="3" type="noConversion"/>
  </si>
  <si>
    <t>初探國小學童環境議題科學寫作之論證表現</t>
    <phoneticPr fontId="3" type="noConversion"/>
  </si>
  <si>
    <t>101</t>
  </si>
  <si>
    <t>高雄市苓雅區成功國小</t>
    <phoneticPr fontId="3" type="noConversion"/>
  </si>
  <si>
    <t>探究式教學融入環境科學議題教學模組之開發與研究</t>
    <phoneticPr fontId="3" type="noConversion"/>
  </si>
  <si>
    <t>093</t>
  </si>
  <si>
    <t>高雄市光華國小</t>
    <phoneticPr fontId="3" type="noConversion"/>
  </si>
  <si>
    <t>小組探究樂趣多!</t>
    <phoneticPr fontId="3" type="noConversion"/>
  </si>
  <si>
    <t>屏東縣</t>
    <phoneticPr fontId="3" type="noConversion"/>
  </si>
  <si>
    <t>116</t>
  </si>
  <si>
    <t>屏東縣西勢國小</t>
    <phoneticPr fontId="3" type="noConversion"/>
  </si>
  <si>
    <t>提升中年級學生科學本質之科學教材的研發</t>
    <phoneticPr fontId="3" type="noConversion"/>
  </si>
  <si>
    <t>117</t>
  </si>
  <si>
    <t>屏東縣新興國小</t>
    <phoneticPr fontId="3" type="noConversion"/>
  </si>
  <si>
    <t>科學積木融入自然領域教學模組發展之行動研究</t>
    <phoneticPr fontId="3" type="noConversion"/>
  </si>
  <si>
    <t>臺東縣</t>
    <phoneticPr fontId="3" type="noConversion"/>
  </si>
  <si>
    <t>104</t>
  </si>
  <si>
    <t>臺東縣廣原國民小學</t>
  </si>
  <si>
    <t>縮短學習落差－台東偏遠國小「科學動手做」活動</t>
    <phoneticPr fontId="3" type="noConversion"/>
  </si>
  <si>
    <t>花蓮縣</t>
    <phoneticPr fontId="3" type="noConversion"/>
  </si>
  <si>
    <t>111</t>
  </si>
  <si>
    <t>花蓮縣中正國小</t>
    <phoneticPr fontId="3" type="noConversion"/>
  </si>
  <si>
    <t>科學創造力課程對提升國小資優學生科學創造力之實施評析</t>
    <phoneticPr fontId="3" type="noConversion"/>
  </si>
  <si>
    <t>澎湖縣</t>
    <phoneticPr fontId="3" type="noConversion"/>
  </si>
  <si>
    <t>068</t>
  </si>
  <si>
    <t>馬公國小</t>
    <phoneticPr fontId="3" type="noConversion"/>
  </si>
  <si>
    <t>自然領域創新教材教法實驗計畫－以科學實作輔助概念學習有效性之探究</t>
    <phoneticPr fontId="3" type="noConversion"/>
  </si>
  <si>
    <t>金門縣</t>
    <phoneticPr fontId="3" type="noConversion"/>
  </si>
  <si>
    <t>044</t>
  </si>
  <si>
    <t>金門縣立金湖國民中學</t>
    <phoneticPr fontId="3" type="noConversion"/>
  </si>
  <si>
    <t>金門縣能源科技主題教學模組之研究與推廣</t>
    <phoneticPr fontId="3" type="noConversion"/>
  </si>
  <si>
    <t>114</t>
  </si>
  <si>
    <t>金門縣正義國小</t>
    <phoneticPr fontId="3" type="noConversion"/>
  </si>
  <si>
    <t>『科學創意活動』－－動手作科學培養學生解決問題能力</t>
    <phoneticPr fontId="3" type="noConversion"/>
  </si>
  <si>
    <t>教育部國教署</t>
    <phoneticPr fontId="3" type="noConversion"/>
  </si>
  <si>
    <t>001</t>
    <phoneticPr fontId="3" type="noConversion"/>
  </si>
  <si>
    <t>國立臺中女中</t>
  </si>
  <si>
    <t>機器人創意專題競賽對學生科學態度及科學應用能力影響之研究</t>
    <phoneticPr fontId="3" type="noConversion"/>
  </si>
  <si>
    <t>100%</t>
    <phoneticPr fontId="3" type="noConversion"/>
  </si>
  <si>
    <t>022</t>
  </si>
  <si>
    <t>國立臺中啟明學校</t>
  </si>
  <si>
    <t>創意士集~提昇視障生的創意與發明知能</t>
    <phoneticPr fontId="3" type="noConversion"/>
  </si>
  <si>
    <t>013</t>
  </si>
  <si>
    <t>國立基隆高級中學</t>
    <phoneticPr fontId="3" type="noConversion"/>
  </si>
  <si>
    <t>讓學習不只在教室！基隆周邊生態及地形考察融入教學計畫</t>
    <phoneticPr fontId="3" type="noConversion"/>
  </si>
  <si>
    <t>019</t>
  </si>
  <si>
    <t>國立臺南一中</t>
  </si>
  <si>
    <t>擾動(八八水災)對溪流生物消長影響之教學模組與教學資源調查</t>
    <phoneticPr fontId="3" type="noConversion"/>
  </si>
  <si>
    <t>020</t>
  </si>
  <si>
    <t>國立大甲高級工業職業學校</t>
    <phoneticPr fontId="3" type="noConversion"/>
  </si>
  <si>
    <t>大甲高工生態資源調查及鐵砧山地區鄉土性科學教材之研究續辦計畫</t>
    <phoneticPr fontId="3" type="noConversion"/>
  </si>
  <si>
    <t>018</t>
  </si>
  <si>
    <t>國立花蓮女子高級中學</t>
    <phoneticPr fontId="3" type="noConversion"/>
  </si>
  <si>
    <t>數理資優生輔導--最少監視點與郵票問題的深入研究</t>
    <phoneticPr fontId="3" type="noConversion"/>
  </si>
  <si>
    <t>106</t>
  </si>
  <si>
    <t>國立東華大學附設實驗小學</t>
    <phoneticPr fontId="3" type="noConversion"/>
  </si>
  <si>
    <t>國家寶藏－台灣玉探究暨動手做實驗模組開發</t>
    <phoneticPr fontId="3" type="noConversion"/>
  </si>
  <si>
    <t>008</t>
  </si>
  <si>
    <t>國立中興大學附屬高級中學</t>
    <phoneticPr fontId="3" type="noConversion"/>
  </si>
  <si>
    <t>科學好萌-配合99課網的基礎物理創意實驗課程</t>
    <phoneticPr fontId="3" type="noConversion"/>
  </si>
  <si>
    <t>002</t>
  </si>
  <si>
    <t>國立羅東高工</t>
    <phoneticPr fontId="3" type="noConversion"/>
  </si>
  <si>
    <t>社區綠色輕型運輸系統推廣案--以「梅花湖休閒農業區」為例</t>
    <phoneticPr fontId="3" type="noConversion"/>
  </si>
  <si>
    <t>9</t>
    <phoneticPr fontId="3" type="noConversion"/>
  </si>
  <si>
    <t>總件數</t>
  </si>
  <si>
    <t>55</t>
    <phoneticPr fontId="3" type="noConversion"/>
  </si>
  <si>
    <t>總金額</t>
  </si>
  <si>
    <t>國教署
核定金額</t>
    <phoneticPr fontId="3" type="noConversion"/>
  </si>
  <si>
    <t>國教署
補助金額</t>
    <phoneticPr fontId="3" type="noConversion"/>
  </si>
  <si>
    <t>80%</t>
    <phoneticPr fontId="3" type="noConversion"/>
  </si>
  <si>
    <t>90%</t>
    <phoneticPr fontId="3" type="noConversion"/>
  </si>
  <si>
    <t>第1順位160,000元</t>
    <phoneticPr fontId="2" type="noConversion"/>
  </si>
  <si>
    <t>第3順位100,000元</t>
    <phoneticPr fontId="2" type="noConversion"/>
  </si>
  <si>
    <t>第2順位130,000元</t>
    <phoneticPr fontId="2" type="noConversion"/>
  </si>
  <si>
    <t>直轄市</t>
    <phoneticPr fontId="2" type="noConversion"/>
  </si>
  <si>
    <t>臺灣省各縣市</t>
    <phoneticPr fontId="2" type="noConversion"/>
  </si>
  <si>
    <t>對福建省</t>
    <phoneticPr fontId="2" type="noConversion"/>
  </si>
  <si>
    <t>對特種基金</t>
    <phoneticPr fontId="2" type="noConversion"/>
  </si>
  <si>
    <t>70%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</si>
</sst>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76" formatCode="#,##0_ "/>
    <numFmt numFmtId="177" formatCode="#,##0_);[Red]\(#,##0\)"/>
  </numFmts>
  <fonts count="8">
    <font>
      <sz val="12"/>
      <name val="新細明體"/>
      <family val="1"/>
      <charset val="136"/>
    </font>
    <font>
      <sz val="18"/>
      <name val="標楷體"/>
      <family val="4"/>
      <charset val="136"/>
    </font>
    <font>
      <sz val="9"/>
      <name val="新細明體"/>
      <family val="1"/>
      <charset val="136"/>
    </font>
    <font>
      <sz val="9"/>
      <name val="新細明體"/>
      <family val="1"/>
      <charset val="136"/>
    </font>
    <font>
      <b/>
      <sz val="12"/>
      <name val="標楷體"/>
      <family val="4"/>
      <charset val="136"/>
    </font>
    <font>
      <sz val="12"/>
      <name val="標楷體"/>
      <family val="4"/>
      <charset val="136"/>
    </font>
    <font>
      <sz val="12"/>
      <color indexed="8"/>
      <name val="新細明體"/>
      <family val="1"/>
      <charset val="136"/>
    </font>
    <font>
      <sz val="12"/>
      <color theme="1"/>
      <name val="新細明體"/>
      <family val="1"/>
      <charset val="136"/>
      <scheme val="minor"/>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7"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cellStyleXfs>
  <cellXfs count="31">
    <xf numFmtId="0" fontId="0" fillId="0" borderId="0" xfId="0">
      <alignment vertical="center"/>
    </xf>
    <xf numFmtId="0" fontId="4"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176" fontId="5" fillId="0" borderId="0" xfId="0" applyNumberFormat="1" applyFont="1" applyFill="1" applyBorder="1" applyAlignment="1">
      <alignment horizontal="center" vertical="center"/>
    </xf>
    <xf numFmtId="49" fontId="5" fillId="0" borderId="0" xfId="0" applyNumberFormat="1" applyFont="1" applyFill="1" applyBorder="1">
      <alignment vertical="center"/>
    </xf>
    <xf numFmtId="176" fontId="5" fillId="0" borderId="0" xfId="0" applyNumberFormat="1" applyFont="1" applyFill="1" applyBorder="1">
      <alignment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4" fillId="0" borderId="1" xfId="1"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xf>
    <xf numFmtId="0" fontId="5" fillId="2" borderId="1" xfId="0" applyFont="1" applyFill="1" applyBorder="1">
      <alignment vertical="center"/>
    </xf>
    <xf numFmtId="0" fontId="5" fillId="0" borderId="1" xfId="0" applyFont="1" applyFill="1" applyBorder="1" applyAlignment="1">
      <alignment horizontal="center" vertical="center"/>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5" fillId="0" borderId="1" xfId="0" applyFont="1" applyFill="1" applyBorder="1" applyAlignment="1">
      <alignment horizontal="center" vertical="center" wrapText="1"/>
    </xf>
  </cellXfs>
  <cellStyles count="4">
    <cellStyle name="一般" xfId="0" builtinId="0"/>
    <cellStyle name="一般 2" xfId="1"/>
    <cellStyle name="千分位 2 2 2" xfId="2"/>
    <cellStyle name="貨幣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abSelected="1" zoomScaleNormal="80" workbookViewId="0">
      <pane ySplit="2" topLeftCell="A48" activePane="bottomLeft" state="frozen"/>
      <selection pane="bottomLeft" activeCell="F49" sqref="F49:F53"/>
    </sheetView>
  </sheetViews>
  <sheetFormatPr defaultColWidth="8.875" defaultRowHeight="16.5"/>
  <cols>
    <col min="1" max="1" width="7" style="3" customWidth="1"/>
    <col min="2" max="2" width="12.5" style="2" customWidth="1"/>
    <col min="3" max="3" width="8.75" style="7" customWidth="1"/>
    <col min="4" max="4" width="25.125" style="5" customWidth="1"/>
    <col min="5" max="5" width="42.875" style="2" customWidth="1"/>
    <col min="6" max="6" width="7.625" style="4" customWidth="1"/>
    <col min="7" max="7" width="7.375" style="3" customWidth="1"/>
    <col min="8" max="8" width="15.25" style="3" customWidth="1"/>
    <col min="9" max="11" width="13.75" style="3" customWidth="1"/>
    <col min="12" max="12" width="10.75" style="2" bestFit="1" customWidth="1"/>
    <col min="13" max="13" width="13.25" style="2" bestFit="1" customWidth="1"/>
    <col min="14" max="16384" width="8.875" style="2"/>
  </cols>
  <sheetData>
    <row r="1" spans="1:13" s="1" customFormat="1" ht="25.5">
      <c r="A1" s="28" t="s">
        <v>0</v>
      </c>
      <c r="B1" s="29"/>
      <c r="C1" s="29"/>
      <c r="D1" s="29"/>
      <c r="E1" s="29"/>
      <c r="F1" s="29"/>
      <c r="G1" s="29"/>
      <c r="H1" s="29"/>
      <c r="I1" s="29"/>
      <c r="J1" s="29"/>
      <c r="K1" s="29"/>
    </row>
    <row r="2" spans="1:13" ht="33">
      <c r="A2" s="9" t="s">
        <v>1</v>
      </c>
      <c r="B2" s="10" t="s">
        <v>2</v>
      </c>
      <c r="C2" s="9" t="s">
        <v>3</v>
      </c>
      <c r="D2" s="10" t="s">
        <v>4</v>
      </c>
      <c r="E2" s="10" t="s">
        <v>5</v>
      </c>
      <c r="F2" s="11" t="s">
        <v>6</v>
      </c>
      <c r="G2" s="12" t="s">
        <v>7</v>
      </c>
      <c r="H2" s="13" t="s">
        <v>8</v>
      </c>
      <c r="I2" s="14" t="s">
        <v>212</v>
      </c>
      <c r="J2" s="14" t="s">
        <v>213</v>
      </c>
      <c r="K2" s="14" t="s">
        <v>9</v>
      </c>
    </row>
    <row r="3" spans="1:13">
      <c r="A3" s="15">
        <v>1</v>
      </c>
      <c r="B3" s="30" t="s">
        <v>10</v>
      </c>
      <c r="C3" s="17" t="s">
        <v>11</v>
      </c>
      <c r="D3" s="18" t="s">
        <v>12</v>
      </c>
      <c r="E3" s="19" t="s">
        <v>13</v>
      </c>
      <c r="F3" s="17" t="s">
        <v>14</v>
      </c>
      <c r="G3" s="20">
        <v>1</v>
      </c>
      <c r="H3" s="20">
        <v>200000</v>
      </c>
      <c r="I3" s="20">
        <v>160000</v>
      </c>
      <c r="J3" s="20">
        <f>I3*F3</f>
        <v>144000</v>
      </c>
      <c r="K3" s="20">
        <f>I3*0.1</f>
        <v>16000</v>
      </c>
    </row>
    <row r="4" spans="1:13">
      <c r="A4" s="15">
        <v>2</v>
      </c>
      <c r="B4" s="30"/>
      <c r="C4" s="17" t="s">
        <v>15</v>
      </c>
      <c r="D4" s="18" t="s">
        <v>16</v>
      </c>
      <c r="E4" s="19" t="s">
        <v>17</v>
      </c>
      <c r="F4" s="17" t="s">
        <v>14</v>
      </c>
      <c r="G4" s="20">
        <v>2</v>
      </c>
      <c r="H4" s="20">
        <v>175600</v>
      </c>
      <c r="I4" s="20">
        <v>130000</v>
      </c>
      <c r="J4" s="20">
        <f t="shared" ref="J4:J9" si="0">I4*F4</f>
        <v>117000</v>
      </c>
      <c r="K4" s="20">
        <f t="shared" ref="K4:K9" si="1">I4*0.1</f>
        <v>13000</v>
      </c>
    </row>
    <row r="5" spans="1:13">
      <c r="A5" s="15">
        <v>3</v>
      </c>
      <c r="B5" s="30"/>
      <c r="C5" s="17" t="s">
        <v>18</v>
      </c>
      <c r="D5" s="18" t="s">
        <v>19</v>
      </c>
      <c r="E5" s="19" t="s">
        <v>20</v>
      </c>
      <c r="F5" s="17" t="s">
        <v>14</v>
      </c>
      <c r="G5" s="20">
        <v>2</v>
      </c>
      <c r="H5" s="20">
        <v>120000</v>
      </c>
      <c r="I5" s="20">
        <v>130000</v>
      </c>
      <c r="J5" s="20">
        <f t="shared" si="0"/>
        <v>117000</v>
      </c>
      <c r="K5" s="20">
        <f t="shared" si="1"/>
        <v>13000</v>
      </c>
      <c r="L5" s="2" t="s">
        <v>216</v>
      </c>
    </row>
    <row r="6" spans="1:13">
      <c r="A6" s="15">
        <v>4</v>
      </c>
      <c r="B6" s="30"/>
      <c r="C6" s="17" t="s">
        <v>21</v>
      </c>
      <c r="D6" s="18" t="s">
        <v>22</v>
      </c>
      <c r="E6" s="19" t="s">
        <v>23</v>
      </c>
      <c r="F6" s="17" t="s">
        <v>14</v>
      </c>
      <c r="G6" s="20">
        <v>3</v>
      </c>
      <c r="H6" s="20">
        <v>200000</v>
      </c>
      <c r="I6" s="20">
        <v>100000</v>
      </c>
      <c r="J6" s="20">
        <f t="shared" si="0"/>
        <v>90000</v>
      </c>
      <c r="K6" s="20">
        <f t="shared" si="1"/>
        <v>10000</v>
      </c>
      <c r="L6" s="2" t="s">
        <v>218</v>
      </c>
    </row>
    <row r="7" spans="1:13">
      <c r="A7" s="15">
        <v>5</v>
      </c>
      <c r="B7" s="30"/>
      <c r="C7" s="17" t="s">
        <v>24</v>
      </c>
      <c r="D7" s="18" t="s">
        <v>25</v>
      </c>
      <c r="E7" s="19" t="s">
        <v>26</v>
      </c>
      <c r="F7" s="17" t="s">
        <v>14</v>
      </c>
      <c r="G7" s="20">
        <v>2</v>
      </c>
      <c r="H7" s="20">
        <v>200000</v>
      </c>
      <c r="I7" s="20">
        <v>130000</v>
      </c>
      <c r="J7" s="20">
        <f t="shared" si="0"/>
        <v>117000</v>
      </c>
      <c r="K7" s="20">
        <f t="shared" si="1"/>
        <v>13000</v>
      </c>
      <c r="L7" s="2" t="s">
        <v>217</v>
      </c>
    </row>
    <row r="8" spans="1:13">
      <c r="A8" s="15">
        <v>6</v>
      </c>
      <c r="B8" s="30"/>
      <c r="C8" s="17" t="s">
        <v>27</v>
      </c>
      <c r="D8" s="18" t="s">
        <v>28</v>
      </c>
      <c r="E8" s="19" t="s">
        <v>29</v>
      </c>
      <c r="F8" s="17" t="s">
        <v>14</v>
      </c>
      <c r="G8" s="20">
        <v>3</v>
      </c>
      <c r="H8" s="20">
        <v>180000</v>
      </c>
      <c r="I8" s="20">
        <v>100000</v>
      </c>
      <c r="J8" s="20">
        <f t="shared" si="0"/>
        <v>90000</v>
      </c>
      <c r="K8" s="20">
        <f t="shared" si="1"/>
        <v>10000</v>
      </c>
    </row>
    <row r="9" spans="1:13" ht="33">
      <c r="A9" s="15">
        <v>7</v>
      </c>
      <c r="B9" s="30"/>
      <c r="C9" s="17" t="s">
        <v>30</v>
      </c>
      <c r="D9" s="18" t="s">
        <v>31</v>
      </c>
      <c r="E9" s="19" t="s">
        <v>32</v>
      </c>
      <c r="F9" s="17" t="s">
        <v>14</v>
      </c>
      <c r="G9" s="20">
        <v>3</v>
      </c>
      <c r="H9" s="20">
        <v>200000</v>
      </c>
      <c r="I9" s="20">
        <v>100000</v>
      </c>
      <c r="J9" s="20">
        <f t="shared" si="0"/>
        <v>90000</v>
      </c>
      <c r="K9" s="20">
        <f t="shared" si="1"/>
        <v>10000</v>
      </c>
    </row>
    <row r="10" spans="1:13">
      <c r="A10" s="21"/>
      <c r="B10" s="22" t="s">
        <v>33</v>
      </c>
      <c r="C10" s="23" t="s">
        <v>34</v>
      </c>
      <c r="D10" s="24" t="s">
        <v>35</v>
      </c>
      <c r="E10" s="22"/>
      <c r="F10" s="23"/>
      <c r="G10" s="25"/>
      <c r="H10" s="25">
        <f>SUM(H3:H9)</f>
        <v>1275600</v>
      </c>
      <c r="I10" s="25">
        <f>SUM(I3:I9)</f>
        <v>850000</v>
      </c>
      <c r="J10" s="25">
        <f>SUM(J3:J9)</f>
        <v>765000</v>
      </c>
      <c r="K10" s="25">
        <f>SUM(K3:K9)</f>
        <v>85000</v>
      </c>
      <c r="L10" s="8"/>
    </row>
    <row r="11" spans="1:13" ht="33">
      <c r="A11" s="15">
        <v>8</v>
      </c>
      <c r="B11" s="30" t="s">
        <v>36</v>
      </c>
      <c r="C11" s="17" t="s">
        <v>37</v>
      </c>
      <c r="D11" s="18" t="s">
        <v>38</v>
      </c>
      <c r="E11" s="19" t="s">
        <v>39</v>
      </c>
      <c r="F11" s="17" t="s">
        <v>40</v>
      </c>
      <c r="G11" s="20">
        <v>2</v>
      </c>
      <c r="H11" s="20">
        <v>100000</v>
      </c>
      <c r="I11" s="20">
        <v>100000</v>
      </c>
      <c r="J11" s="20">
        <f>I11*F11</f>
        <v>50000</v>
      </c>
      <c r="K11" s="20">
        <f>I11*0.5</f>
        <v>50000</v>
      </c>
    </row>
    <row r="12" spans="1:13">
      <c r="A12" s="15">
        <v>9</v>
      </c>
      <c r="B12" s="30"/>
      <c r="C12" s="17" t="s">
        <v>41</v>
      </c>
      <c r="D12" s="18" t="s">
        <v>42</v>
      </c>
      <c r="E12" s="19" t="s">
        <v>43</v>
      </c>
      <c r="F12" s="17" t="s">
        <v>40</v>
      </c>
      <c r="G12" s="20">
        <v>3</v>
      </c>
      <c r="H12" s="20">
        <v>101540</v>
      </c>
      <c r="I12" s="20">
        <v>100000</v>
      </c>
      <c r="J12" s="20">
        <f>I12*F12</f>
        <v>50000</v>
      </c>
      <c r="K12" s="20">
        <f>I12*0.5</f>
        <v>50000</v>
      </c>
    </row>
    <row r="13" spans="1:13">
      <c r="A13" s="15">
        <v>10</v>
      </c>
      <c r="B13" s="30"/>
      <c r="C13" s="17" t="s">
        <v>44</v>
      </c>
      <c r="D13" s="18" t="s">
        <v>45</v>
      </c>
      <c r="E13" s="19" t="s">
        <v>46</v>
      </c>
      <c r="F13" s="17" t="s">
        <v>40</v>
      </c>
      <c r="G13" s="20">
        <v>3</v>
      </c>
      <c r="H13" s="20">
        <v>200000</v>
      </c>
      <c r="I13" s="20">
        <v>100000</v>
      </c>
      <c r="J13" s="20">
        <f>I13*F13</f>
        <v>50000</v>
      </c>
      <c r="K13" s="20">
        <f>I13*0.5</f>
        <v>50000</v>
      </c>
      <c r="L13" s="2" t="s">
        <v>219</v>
      </c>
      <c r="M13" s="8">
        <f>J16+J19+J29+J48+J54</f>
        <v>1637000</v>
      </c>
    </row>
    <row r="14" spans="1:13" ht="33">
      <c r="A14" s="15">
        <v>11</v>
      </c>
      <c r="B14" s="30"/>
      <c r="C14" s="17" t="s">
        <v>47</v>
      </c>
      <c r="D14" s="18" t="s">
        <v>48</v>
      </c>
      <c r="E14" s="19" t="s">
        <v>49</v>
      </c>
      <c r="F14" s="17" t="s">
        <v>40</v>
      </c>
      <c r="G14" s="20">
        <v>3</v>
      </c>
      <c r="H14" s="20">
        <v>194709</v>
      </c>
      <c r="I14" s="20">
        <v>100000</v>
      </c>
      <c r="J14" s="20">
        <f>I14*F14</f>
        <v>50000</v>
      </c>
      <c r="K14" s="20">
        <f>I14*0.5</f>
        <v>50000</v>
      </c>
      <c r="L14" s="2" t="s">
        <v>220</v>
      </c>
      <c r="M14" s="8">
        <f>J10+J21+J23+J25+J32+J35+J37+J42+J57+J59+J61+J63</f>
        <v>2627000</v>
      </c>
    </row>
    <row r="15" spans="1:13" ht="33">
      <c r="A15" s="15">
        <v>12</v>
      </c>
      <c r="B15" s="30"/>
      <c r="C15" s="17" t="s">
        <v>50</v>
      </c>
      <c r="D15" s="18" t="s">
        <v>51</v>
      </c>
      <c r="E15" s="19" t="s">
        <v>52</v>
      </c>
      <c r="F15" s="17" t="s">
        <v>40</v>
      </c>
      <c r="G15" s="20">
        <v>1</v>
      </c>
      <c r="H15" s="20">
        <v>200000</v>
      </c>
      <c r="I15" s="20">
        <v>160000</v>
      </c>
      <c r="J15" s="20">
        <f>I15*F15</f>
        <v>80000</v>
      </c>
      <c r="K15" s="20">
        <f>I15*0.5</f>
        <v>80000</v>
      </c>
      <c r="L15" s="2" t="s">
        <v>221</v>
      </c>
      <c r="M15" s="8">
        <f>J66</f>
        <v>184000</v>
      </c>
    </row>
    <row r="16" spans="1:13">
      <c r="A16" s="21"/>
      <c r="B16" s="22" t="s">
        <v>33</v>
      </c>
      <c r="C16" s="23" t="s">
        <v>53</v>
      </c>
      <c r="D16" s="24" t="s">
        <v>35</v>
      </c>
      <c r="E16" s="22"/>
      <c r="F16" s="23"/>
      <c r="G16" s="25"/>
      <c r="H16" s="25">
        <f>SUM(H11:H15)</f>
        <v>796249</v>
      </c>
      <c r="I16" s="25">
        <f>SUM(I11:I15)</f>
        <v>560000</v>
      </c>
      <c r="J16" s="25">
        <f>SUM(J11:J15)</f>
        <v>280000</v>
      </c>
      <c r="K16" s="25">
        <f>SUM(K11:K15)</f>
        <v>280000</v>
      </c>
      <c r="L16" s="8" t="s">
        <v>222</v>
      </c>
      <c r="M16" s="8">
        <f>J76</f>
        <v>1140000</v>
      </c>
    </row>
    <row r="17" spans="1:13">
      <c r="A17" s="15">
        <v>13</v>
      </c>
      <c r="B17" s="27" t="s">
        <v>54</v>
      </c>
      <c r="C17" s="17" t="s">
        <v>55</v>
      </c>
      <c r="D17" s="18" t="s">
        <v>56</v>
      </c>
      <c r="E17" s="18" t="s">
        <v>57</v>
      </c>
      <c r="F17" s="17" t="s">
        <v>58</v>
      </c>
      <c r="G17" s="20">
        <v>2</v>
      </c>
      <c r="H17" s="20">
        <v>200000</v>
      </c>
      <c r="I17" s="20">
        <v>130000</v>
      </c>
      <c r="J17" s="20">
        <f>I17*F17</f>
        <v>91000</v>
      </c>
      <c r="K17" s="20">
        <f>I17*0.3</f>
        <v>39000</v>
      </c>
      <c r="M17" s="8">
        <f>SUM(M13:M16)</f>
        <v>5588000</v>
      </c>
    </row>
    <row r="18" spans="1:13">
      <c r="A18" s="15">
        <v>14</v>
      </c>
      <c r="B18" s="27"/>
      <c r="C18" s="17" t="s">
        <v>59</v>
      </c>
      <c r="D18" s="18" t="s">
        <v>60</v>
      </c>
      <c r="E18" s="19" t="s">
        <v>61</v>
      </c>
      <c r="F18" s="17" t="s">
        <v>58</v>
      </c>
      <c r="G18" s="20">
        <v>2</v>
      </c>
      <c r="H18" s="20">
        <v>200000</v>
      </c>
      <c r="I18" s="20">
        <v>130000</v>
      </c>
      <c r="J18" s="20">
        <f>I18*F18</f>
        <v>91000</v>
      </c>
      <c r="K18" s="20">
        <f>I18*0.3</f>
        <v>39000</v>
      </c>
    </row>
    <row r="19" spans="1:13">
      <c r="A19" s="21"/>
      <c r="B19" s="22" t="s">
        <v>33</v>
      </c>
      <c r="C19" s="23" t="s">
        <v>62</v>
      </c>
      <c r="D19" s="24" t="s">
        <v>35</v>
      </c>
      <c r="E19" s="22"/>
      <c r="F19" s="23"/>
      <c r="G19" s="25"/>
      <c r="H19" s="25">
        <f>SUM(H17:H18)</f>
        <v>400000</v>
      </c>
      <c r="I19" s="25">
        <f>SUM(I17:I18)</f>
        <v>260000</v>
      </c>
      <c r="J19" s="25">
        <f>SUM(J17:J18)</f>
        <v>182000</v>
      </c>
      <c r="K19" s="25">
        <f>SUM(K17:K18)</f>
        <v>78000</v>
      </c>
      <c r="L19" s="8"/>
    </row>
    <row r="20" spans="1:13">
      <c r="A20" s="15">
        <v>15</v>
      </c>
      <c r="B20" s="16" t="s">
        <v>63</v>
      </c>
      <c r="C20" s="17" t="s">
        <v>64</v>
      </c>
      <c r="D20" s="18" t="s">
        <v>65</v>
      </c>
      <c r="E20" s="19" t="s">
        <v>66</v>
      </c>
      <c r="F20" s="17" t="s">
        <v>223</v>
      </c>
      <c r="G20" s="20">
        <v>3</v>
      </c>
      <c r="H20" s="20">
        <v>200000</v>
      </c>
      <c r="I20" s="20">
        <v>100000</v>
      </c>
      <c r="J20" s="20">
        <f>I20*F20</f>
        <v>70000</v>
      </c>
      <c r="K20" s="20">
        <f>I20*0.3</f>
        <v>30000</v>
      </c>
    </row>
    <row r="21" spans="1:13">
      <c r="A21" s="21"/>
      <c r="B21" s="22" t="s">
        <v>33</v>
      </c>
      <c r="C21" s="23" t="s">
        <v>68</v>
      </c>
      <c r="D21" s="24" t="s">
        <v>35</v>
      </c>
      <c r="E21" s="22"/>
      <c r="F21" s="23"/>
      <c r="G21" s="25"/>
      <c r="H21" s="25">
        <f>SUM(H20)</f>
        <v>200000</v>
      </c>
      <c r="I21" s="25">
        <f>SUM(I20)</f>
        <v>100000</v>
      </c>
      <c r="J21" s="25">
        <f>SUM(J20)</f>
        <v>70000</v>
      </c>
      <c r="K21" s="25">
        <f>SUM(K20)</f>
        <v>30000</v>
      </c>
      <c r="L21" s="8"/>
    </row>
    <row r="22" spans="1:13">
      <c r="A22" s="15">
        <v>16</v>
      </c>
      <c r="B22" s="16" t="s">
        <v>69</v>
      </c>
      <c r="C22" s="17" t="s">
        <v>70</v>
      </c>
      <c r="D22" s="18" t="s">
        <v>71</v>
      </c>
      <c r="E22" s="19" t="s">
        <v>72</v>
      </c>
      <c r="F22" s="17" t="s">
        <v>214</v>
      </c>
      <c r="G22" s="20">
        <v>2</v>
      </c>
      <c r="H22" s="20">
        <v>200000</v>
      </c>
      <c r="I22" s="20">
        <v>130000</v>
      </c>
      <c r="J22" s="20">
        <f>I22*F22</f>
        <v>104000</v>
      </c>
      <c r="K22" s="20">
        <f>I22*0.2</f>
        <v>26000</v>
      </c>
    </row>
    <row r="23" spans="1:13">
      <c r="A23" s="21"/>
      <c r="B23" s="22" t="s">
        <v>33</v>
      </c>
      <c r="C23" s="23" t="s">
        <v>73</v>
      </c>
      <c r="D23" s="24" t="s">
        <v>35</v>
      </c>
      <c r="E23" s="22"/>
      <c r="F23" s="23"/>
      <c r="G23" s="25"/>
      <c r="H23" s="25">
        <f>SUM(H22)</f>
        <v>200000</v>
      </c>
      <c r="I23" s="25">
        <f>SUM(I22)</f>
        <v>130000</v>
      </c>
      <c r="J23" s="25">
        <f>SUM(J22)</f>
        <v>104000</v>
      </c>
      <c r="K23" s="25">
        <f>SUM(K22)</f>
        <v>26000</v>
      </c>
      <c r="L23" s="8"/>
    </row>
    <row r="24" spans="1:13">
      <c r="A24" s="15">
        <v>17</v>
      </c>
      <c r="B24" s="16" t="s">
        <v>74</v>
      </c>
      <c r="C24" s="17" t="s">
        <v>75</v>
      </c>
      <c r="D24" s="18" t="s">
        <v>76</v>
      </c>
      <c r="E24" s="19" t="s">
        <v>77</v>
      </c>
      <c r="F24" s="17" t="s">
        <v>14</v>
      </c>
      <c r="G24" s="20">
        <v>1</v>
      </c>
      <c r="H24" s="20">
        <v>130000</v>
      </c>
      <c r="I24" s="20">
        <v>130000</v>
      </c>
      <c r="J24" s="20">
        <f>I24*F24</f>
        <v>117000</v>
      </c>
      <c r="K24" s="20">
        <f>I24*0.1</f>
        <v>13000</v>
      </c>
    </row>
    <row r="25" spans="1:13">
      <c r="A25" s="21"/>
      <c r="B25" s="22" t="s">
        <v>33</v>
      </c>
      <c r="C25" s="23" t="s">
        <v>68</v>
      </c>
      <c r="D25" s="24" t="s">
        <v>35</v>
      </c>
      <c r="E25" s="22"/>
      <c r="F25" s="23"/>
      <c r="G25" s="25"/>
      <c r="H25" s="25">
        <f>SUM(H24)</f>
        <v>130000</v>
      </c>
      <c r="I25" s="25">
        <f>SUM(I24)</f>
        <v>130000</v>
      </c>
      <c r="J25" s="25">
        <f>J24</f>
        <v>117000</v>
      </c>
      <c r="K25" s="25">
        <f>SUM(K24)</f>
        <v>13000</v>
      </c>
      <c r="L25" s="8"/>
    </row>
    <row r="26" spans="1:13">
      <c r="A26" s="15">
        <v>18</v>
      </c>
      <c r="B26" s="30" t="s">
        <v>78</v>
      </c>
      <c r="C26" s="17" t="s">
        <v>79</v>
      </c>
      <c r="D26" s="18" t="s">
        <v>80</v>
      </c>
      <c r="E26" s="19" t="s">
        <v>81</v>
      </c>
      <c r="F26" s="17" t="s">
        <v>58</v>
      </c>
      <c r="G26" s="20">
        <v>2</v>
      </c>
      <c r="H26" s="20">
        <v>100000</v>
      </c>
      <c r="I26" s="20">
        <v>100000</v>
      </c>
      <c r="J26" s="20">
        <f>I26*F26</f>
        <v>70000</v>
      </c>
      <c r="K26" s="20">
        <f>I26*0.3</f>
        <v>30000</v>
      </c>
    </row>
    <row r="27" spans="1:13" ht="33">
      <c r="A27" s="15">
        <v>19</v>
      </c>
      <c r="B27" s="30"/>
      <c r="C27" s="17" t="s">
        <v>82</v>
      </c>
      <c r="D27" s="18" t="s">
        <v>83</v>
      </c>
      <c r="E27" s="19" t="s">
        <v>84</v>
      </c>
      <c r="F27" s="17" t="s">
        <v>58</v>
      </c>
      <c r="G27" s="20">
        <v>3</v>
      </c>
      <c r="H27" s="20">
        <v>200000</v>
      </c>
      <c r="I27" s="20">
        <v>100000</v>
      </c>
      <c r="J27" s="20">
        <f>I27*F27</f>
        <v>70000</v>
      </c>
      <c r="K27" s="20">
        <f>I27*0.3</f>
        <v>30000</v>
      </c>
    </row>
    <row r="28" spans="1:13" ht="33">
      <c r="A28" s="15">
        <v>20</v>
      </c>
      <c r="B28" s="30"/>
      <c r="C28" s="17" t="s">
        <v>85</v>
      </c>
      <c r="D28" s="18" t="s">
        <v>86</v>
      </c>
      <c r="E28" s="19" t="s">
        <v>87</v>
      </c>
      <c r="F28" s="17" t="s">
        <v>58</v>
      </c>
      <c r="G28" s="20">
        <v>2</v>
      </c>
      <c r="H28" s="20">
        <v>200000</v>
      </c>
      <c r="I28" s="20">
        <v>130000</v>
      </c>
      <c r="J28" s="20">
        <f>I28*F28</f>
        <v>91000</v>
      </c>
      <c r="K28" s="20">
        <f>I28*0.3</f>
        <v>39000</v>
      </c>
    </row>
    <row r="29" spans="1:13">
      <c r="A29" s="21"/>
      <c r="B29" s="22" t="s">
        <v>33</v>
      </c>
      <c r="C29" s="23" t="s">
        <v>88</v>
      </c>
      <c r="D29" s="24" t="s">
        <v>35</v>
      </c>
      <c r="E29" s="22"/>
      <c r="F29" s="23"/>
      <c r="G29" s="25"/>
      <c r="H29" s="25">
        <f>SUM(H26:H28)</f>
        <v>500000</v>
      </c>
      <c r="I29" s="25">
        <f>SUM(I26:I28)</f>
        <v>330000</v>
      </c>
      <c r="J29" s="25">
        <f>SUM(J26:J28)</f>
        <v>231000</v>
      </c>
      <c r="K29" s="25">
        <f>SUM(K26:K28)</f>
        <v>99000</v>
      </c>
      <c r="L29" s="8"/>
    </row>
    <row r="30" spans="1:13" ht="33">
      <c r="A30" s="15">
        <v>21</v>
      </c>
      <c r="B30" s="27" t="s">
        <v>89</v>
      </c>
      <c r="C30" s="17" t="s">
        <v>90</v>
      </c>
      <c r="D30" s="18" t="s">
        <v>91</v>
      </c>
      <c r="E30" s="19" t="s">
        <v>92</v>
      </c>
      <c r="F30" s="17" t="s">
        <v>215</v>
      </c>
      <c r="G30" s="20">
        <v>2</v>
      </c>
      <c r="H30" s="20">
        <v>150456</v>
      </c>
      <c r="I30" s="20">
        <v>130000</v>
      </c>
      <c r="J30" s="20">
        <f>I30*F30</f>
        <v>117000</v>
      </c>
      <c r="K30" s="20">
        <f>I30*0.1</f>
        <v>13000</v>
      </c>
    </row>
    <row r="31" spans="1:13" ht="33">
      <c r="A31" s="15">
        <v>22</v>
      </c>
      <c r="B31" s="27"/>
      <c r="C31" s="17" t="s">
        <v>93</v>
      </c>
      <c r="D31" s="18" t="s">
        <v>94</v>
      </c>
      <c r="E31" s="19" t="s">
        <v>95</v>
      </c>
      <c r="F31" s="17" t="s">
        <v>215</v>
      </c>
      <c r="G31" s="20">
        <v>2</v>
      </c>
      <c r="H31" s="20">
        <v>141000</v>
      </c>
      <c r="I31" s="20">
        <v>130000</v>
      </c>
      <c r="J31" s="20">
        <f>I31*F31</f>
        <v>117000</v>
      </c>
      <c r="K31" s="20">
        <f>I31*0.1</f>
        <v>13000</v>
      </c>
    </row>
    <row r="32" spans="1:13">
      <c r="A32" s="21"/>
      <c r="B32" s="22" t="s">
        <v>33</v>
      </c>
      <c r="C32" s="23" t="s">
        <v>62</v>
      </c>
      <c r="D32" s="24" t="s">
        <v>35</v>
      </c>
      <c r="E32" s="22"/>
      <c r="F32" s="23"/>
      <c r="G32" s="25"/>
      <c r="H32" s="25">
        <f>SUM(H30:H31)</f>
        <v>291456</v>
      </c>
      <c r="I32" s="25">
        <f>SUM(I30:I31)</f>
        <v>260000</v>
      </c>
      <c r="J32" s="25">
        <f>J30+J31</f>
        <v>234000</v>
      </c>
      <c r="K32" s="25">
        <f>SUM(K30:K31)</f>
        <v>26000</v>
      </c>
      <c r="L32" s="8"/>
    </row>
    <row r="33" spans="1:12">
      <c r="A33" s="15">
        <v>23</v>
      </c>
      <c r="B33" s="30" t="s">
        <v>96</v>
      </c>
      <c r="C33" s="17" t="s">
        <v>97</v>
      </c>
      <c r="D33" s="18" t="s">
        <v>98</v>
      </c>
      <c r="E33" s="19" t="s">
        <v>99</v>
      </c>
      <c r="F33" s="17" t="s">
        <v>215</v>
      </c>
      <c r="G33" s="20">
        <v>3</v>
      </c>
      <c r="H33" s="20">
        <v>171600</v>
      </c>
      <c r="I33" s="20">
        <v>100000</v>
      </c>
      <c r="J33" s="20">
        <f>I33*F33</f>
        <v>90000</v>
      </c>
      <c r="K33" s="20">
        <f>I33*0.1</f>
        <v>10000</v>
      </c>
    </row>
    <row r="34" spans="1:12">
      <c r="A34" s="15">
        <v>24</v>
      </c>
      <c r="B34" s="30"/>
      <c r="C34" s="17" t="s">
        <v>100</v>
      </c>
      <c r="D34" s="18" t="s">
        <v>101</v>
      </c>
      <c r="E34" s="19" t="s">
        <v>102</v>
      </c>
      <c r="F34" s="17" t="s">
        <v>215</v>
      </c>
      <c r="G34" s="20">
        <v>3</v>
      </c>
      <c r="H34" s="20">
        <v>103242</v>
      </c>
      <c r="I34" s="20">
        <v>100000</v>
      </c>
      <c r="J34" s="20">
        <f>I34*F34</f>
        <v>90000</v>
      </c>
      <c r="K34" s="20">
        <f>I34*0.1</f>
        <v>10000</v>
      </c>
    </row>
    <row r="35" spans="1:12">
      <c r="A35" s="21"/>
      <c r="B35" s="22" t="s">
        <v>33</v>
      </c>
      <c r="C35" s="23" t="s">
        <v>62</v>
      </c>
      <c r="D35" s="24" t="s">
        <v>35</v>
      </c>
      <c r="E35" s="22"/>
      <c r="F35" s="23"/>
      <c r="G35" s="25"/>
      <c r="H35" s="25">
        <f>SUM(H33:H34)</f>
        <v>274842</v>
      </c>
      <c r="I35" s="25">
        <f>SUM(I33:I34)</f>
        <v>200000</v>
      </c>
      <c r="J35" s="25">
        <f>J33+J34</f>
        <v>180000</v>
      </c>
      <c r="K35" s="25">
        <f>SUM(K33:K34)</f>
        <v>20000</v>
      </c>
      <c r="L35" s="8"/>
    </row>
    <row r="36" spans="1:12">
      <c r="A36" s="15">
        <v>25</v>
      </c>
      <c r="B36" s="16" t="s">
        <v>103</v>
      </c>
      <c r="C36" s="17" t="s">
        <v>104</v>
      </c>
      <c r="D36" s="18" t="s">
        <v>105</v>
      </c>
      <c r="E36" s="19" t="s">
        <v>106</v>
      </c>
      <c r="F36" s="17" t="s">
        <v>214</v>
      </c>
      <c r="G36" s="20">
        <v>2</v>
      </c>
      <c r="H36" s="20">
        <v>200000</v>
      </c>
      <c r="I36" s="20">
        <v>130000</v>
      </c>
      <c r="J36" s="20">
        <f>I36*F36</f>
        <v>104000</v>
      </c>
      <c r="K36" s="20">
        <f>I36*0.2</f>
        <v>26000</v>
      </c>
    </row>
    <row r="37" spans="1:12">
      <c r="A37" s="21"/>
      <c r="B37" s="22" t="s">
        <v>33</v>
      </c>
      <c r="C37" s="23" t="s">
        <v>68</v>
      </c>
      <c r="D37" s="24" t="s">
        <v>35</v>
      </c>
      <c r="E37" s="22"/>
      <c r="F37" s="23"/>
      <c r="G37" s="25"/>
      <c r="H37" s="25">
        <f>SUM(H36)</f>
        <v>200000</v>
      </c>
      <c r="I37" s="25">
        <f>SUM(I36)</f>
        <v>130000</v>
      </c>
      <c r="J37" s="25">
        <f>J36</f>
        <v>104000</v>
      </c>
      <c r="K37" s="25">
        <f>SUM(K36)</f>
        <v>26000</v>
      </c>
      <c r="L37" s="8"/>
    </row>
    <row r="38" spans="1:12">
      <c r="A38" s="15">
        <v>26</v>
      </c>
      <c r="B38" s="30" t="s">
        <v>107</v>
      </c>
      <c r="C38" s="17" t="s">
        <v>108</v>
      </c>
      <c r="D38" s="18" t="s">
        <v>109</v>
      </c>
      <c r="E38" s="19" t="s">
        <v>110</v>
      </c>
      <c r="F38" s="17" t="s">
        <v>14</v>
      </c>
      <c r="G38" s="20">
        <v>1</v>
      </c>
      <c r="H38" s="20">
        <v>200000</v>
      </c>
      <c r="I38" s="20">
        <v>160000</v>
      </c>
      <c r="J38" s="20">
        <f>I38*F38</f>
        <v>144000</v>
      </c>
      <c r="K38" s="20">
        <f>I38*0.1</f>
        <v>16000</v>
      </c>
    </row>
    <row r="39" spans="1:12" ht="33">
      <c r="A39" s="15">
        <v>27</v>
      </c>
      <c r="B39" s="30"/>
      <c r="C39" s="17" t="s">
        <v>111</v>
      </c>
      <c r="D39" s="18" t="s">
        <v>112</v>
      </c>
      <c r="E39" s="19" t="s">
        <v>113</v>
      </c>
      <c r="F39" s="17" t="s">
        <v>14</v>
      </c>
      <c r="G39" s="20">
        <v>1</v>
      </c>
      <c r="H39" s="20">
        <v>200000</v>
      </c>
      <c r="I39" s="20">
        <v>160000</v>
      </c>
      <c r="J39" s="20">
        <f>I39*F39</f>
        <v>144000</v>
      </c>
      <c r="K39" s="20">
        <f>I39*0.1</f>
        <v>16000</v>
      </c>
    </row>
    <row r="40" spans="1:12">
      <c r="A40" s="15">
        <v>28</v>
      </c>
      <c r="B40" s="30"/>
      <c r="C40" s="17" t="s">
        <v>114</v>
      </c>
      <c r="D40" s="18" t="s">
        <v>115</v>
      </c>
      <c r="E40" s="19" t="s">
        <v>116</v>
      </c>
      <c r="F40" s="17" t="s">
        <v>14</v>
      </c>
      <c r="G40" s="20">
        <v>2</v>
      </c>
      <c r="H40" s="20">
        <v>200000</v>
      </c>
      <c r="I40" s="20">
        <v>130000</v>
      </c>
      <c r="J40" s="20">
        <f>I40*F40</f>
        <v>117000</v>
      </c>
      <c r="K40" s="20">
        <f>I40*0.1</f>
        <v>13000</v>
      </c>
    </row>
    <row r="41" spans="1:12" ht="33">
      <c r="A41" s="15">
        <v>29</v>
      </c>
      <c r="B41" s="30"/>
      <c r="C41" s="17" t="s">
        <v>117</v>
      </c>
      <c r="D41" s="18" t="s">
        <v>118</v>
      </c>
      <c r="E41" s="19" t="s">
        <v>119</v>
      </c>
      <c r="F41" s="17" t="s">
        <v>14</v>
      </c>
      <c r="G41" s="20">
        <v>3</v>
      </c>
      <c r="H41" s="20">
        <v>180000</v>
      </c>
      <c r="I41" s="20">
        <v>100000</v>
      </c>
      <c r="J41" s="20">
        <f>I41*F41</f>
        <v>90000</v>
      </c>
      <c r="K41" s="20">
        <f>I41*0.1</f>
        <v>10000</v>
      </c>
    </row>
    <row r="42" spans="1:12">
      <c r="A42" s="21"/>
      <c r="B42" s="22" t="s">
        <v>33</v>
      </c>
      <c r="C42" s="23" t="s">
        <v>120</v>
      </c>
      <c r="D42" s="24" t="s">
        <v>35</v>
      </c>
      <c r="E42" s="22"/>
      <c r="F42" s="23"/>
      <c r="G42" s="25"/>
      <c r="H42" s="25">
        <f>SUM(H38:H41)</f>
        <v>780000</v>
      </c>
      <c r="I42" s="25">
        <f>SUM(I38:I41)</f>
        <v>550000</v>
      </c>
      <c r="J42" s="25">
        <f>SUM(J38:J41)</f>
        <v>495000</v>
      </c>
      <c r="K42" s="25">
        <f>SUM(K38:K41)</f>
        <v>55000</v>
      </c>
    </row>
    <row r="43" spans="1:12" ht="33">
      <c r="A43" s="15">
        <v>30</v>
      </c>
      <c r="B43" s="30" t="s">
        <v>121</v>
      </c>
      <c r="C43" s="17" t="s">
        <v>122</v>
      </c>
      <c r="D43" s="18" t="s">
        <v>123</v>
      </c>
      <c r="E43" s="19" t="s">
        <v>124</v>
      </c>
      <c r="F43" s="17" t="s">
        <v>67</v>
      </c>
      <c r="G43" s="20">
        <v>2</v>
      </c>
      <c r="H43" s="20">
        <v>200000</v>
      </c>
      <c r="I43" s="20">
        <v>130000</v>
      </c>
      <c r="J43" s="20">
        <f>I43*F43</f>
        <v>104000</v>
      </c>
      <c r="K43" s="20">
        <f>I43*0.2</f>
        <v>26000</v>
      </c>
    </row>
    <row r="44" spans="1:12" ht="27.6" customHeight="1">
      <c r="A44" s="15">
        <v>31</v>
      </c>
      <c r="B44" s="30"/>
      <c r="C44" s="17" t="s">
        <v>125</v>
      </c>
      <c r="D44" s="18" t="s">
        <v>126</v>
      </c>
      <c r="E44" s="19" t="s">
        <v>127</v>
      </c>
      <c r="F44" s="17" t="s">
        <v>67</v>
      </c>
      <c r="G44" s="20">
        <v>2</v>
      </c>
      <c r="H44" s="20">
        <v>200000</v>
      </c>
      <c r="I44" s="20">
        <v>130000</v>
      </c>
      <c r="J44" s="20">
        <f>I44*F44</f>
        <v>104000</v>
      </c>
      <c r="K44" s="20">
        <f>I44*0.2</f>
        <v>26000</v>
      </c>
    </row>
    <row r="45" spans="1:12">
      <c r="A45" s="15">
        <v>32</v>
      </c>
      <c r="B45" s="30"/>
      <c r="C45" s="17" t="s">
        <v>128</v>
      </c>
      <c r="D45" s="18" t="s">
        <v>129</v>
      </c>
      <c r="E45" s="19" t="s">
        <v>130</v>
      </c>
      <c r="F45" s="17" t="s">
        <v>67</v>
      </c>
      <c r="G45" s="20">
        <v>3</v>
      </c>
      <c r="H45" s="20">
        <v>200000</v>
      </c>
      <c r="I45" s="20">
        <v>100000</v>
      </c>
      <c r="J45" s="20">
        <f>I45*F45</f>
        <v>80000</v>
      </c>
      <c r="K45" s="20">
        <f>I45*0.2</f>
        <v>20000</v>
      </c>
    </row>
    <row r="46" spans="1:12">
      <c r="A46" s="15">
        <v>33</v>
      </c>
      <c r="B46" s="30"/>
      <c r="C46" s="17" t="s">
        <v>131</v>
      </c>
      <c r="D46" s="18" t="s">
        <v>132</v>
      </c>
      <c r="E46" s="19" t="s">
        <v>133</v>
      </c>
      <c r="F46" s="17" t="s">
        <v>67</v>
      </c>
      <c r="G46" s="20">
        <v>2</v>
      </c>
      <c r="H46" s="20">
        <v>100000</v>
      </c>
      <c r="I46" s="20">
        <v>100000</v>
      </c>
      <c r="J46" s="20">
        <f>I46*F46</f>
        <v>80000</v>
      </c>
      <c r="K46" s="20">
        <f>I46*0.2</f>
        <v>20000</v>
      </c>
    </row>
    <row r="47" spans="1:12">
      <c r="A47" s="15">
        <v>34</v>
      </c>
      <c r="B47" s="30"/>
      <c r="C47" s="17" t="s">
        <v>134</v>
      </c>
      <c r="D47" s="18" t="s">
        <v>135</v>
      </c>
      <c r="E47" s="19" t="s">
        <v>136</v>
      </c>
      <c r="F47" s="17" t="s">
        <v>67</v>
      </c>
      <c r="G47" s="20">
        <v>2</v>
      </c>
      <c r="H47" s="20">
        <v>200000</v>
      </c>
      <c r="I47" s="20">
        <v>130000</v>
      </c>
      <c r="J47" s="20">
        <f>I47*F47</f>
        <v>104000</v>
      </c>
      <c r="K47" s="20">
        <f>I47*0.2</f>
        <v>26000</v>
      </c>
    </row>
    <row r="48" spans="1:12" ht="22.9" customHeight="1">
      <c r="A48" s="21"/>
      <c r="B48" s="22" t="s">
        <v>33</v>
      </c>
      <c r="C48" s="23" t="s">
        <v>53</v>
      </c>
      <c r="D48" s="24" t="s">
        <v>35</v>
      </c>
      <c r="E48" s="22"/>
      <c r="F48" s="23"/>
      <c r="G48" s="25"/>
      <c r="H48" s="25">
        <f>SUM(H43:H47)</f>
        <v>900000</v>
      </c>
      <c r="I48" s="25">
        <f>SUM(I43:I47)</f>
        <v>590000</v>
      </c>
      <c r="J48" s="25">
        <f>SUM(J43:J47)</f>
        <v>472000</v>
      </c>
      <c r="K48" s="25">
        <f>SUM(K43:K47)</f>
        <v>118000</v>
      </c>
    </row>
    <row r="49" spans="1:11">
      <c r="A49" s="15">
        <v>35</v>
      </c>
      <c r="B49" s="27" t="s">
        <v>137</v>
      </c>
      <c r="C49" s="17" t="s">
        <v>138</v>
      </c>
      <c r="D49" s="18" t="s">
        <v>139</v>
      </c>
      <c r="E49" s="18" t="s">
        <v>140</v>
      </c>
      <c r="F49" s="17" t="s">
        <v>214</v>
      </c>
      <c r="G49" s="20">
        <v>2</v>
      </c>
      <c r="H49" s="20">
        <v>200000</v>
      </c>
      <c r="I49" s="20">
        <v>130000</v>
      </c>
      <c r="J49" s="20">
        <f>I49*F49</f>
        <v>104000</v>
      </c>
      <c r="K49" s="20">
        <f>I49*0.2</f>
        <v>26000</v>
      </c>
    </row>
    <row r="50" spans="1:11" ht="33">
      <c r="A50" s="15">
        <v>36</v>
      </c>
      <c r="B50" s="27"/>
      <c r="C50" s="17" t="s">
        <v>141</v>
      </c>
      <c r="D50" s="18" t="s">
        <v>142</v>
      </c>
      <c r="E50" s="19" t="s">
        <v>143</v>
      </c>
      <c r="F50" s="17" t="s">
        <v>214</v>
      </c>
      <c r="G50" s="20">
        <v>2</v>
      </c>
      <c r="H50" s="20">
        <v>198820</v>
      </c>
      <c r="I50" s="20">
        <v>130000</v>
      </c>
      <c r="J50" s="20">
        <f>I50*F50</f>
        <v>104000</v>
      </c>
      <c r="K50" s="20">
        <f>I50*0.2</f>
        <v>26000</v>
      </c>
    </row>
    <row r="51" spans="1:11">
      <c r="A51" s="15">
        <v>37</v>
      </c>
      <c r="B51" s="27"/>
      <c r="C51" s="17" t="s">
        <v>144</v>
      </c>
      <c r="D51" s="18" t="s">
        <v>145</v>
      </c>
      <c r="E51" s="19" t="s">
        <v>146</v>
      </c>
      <c r="F51" s="17" t="s">
        <v>214</v>
      </c>
      <c r="G51" s="20">
        <v>2</v>
      </c>
      <c r="H51" s="20">
        <v>200000</v>
      </c>
      <c r="I51" s="20">
        <v>130000</v>
      </c>
      <c r="J51" s="20">
        <f>I51*F51</f>
        <v>104000</v>
      </c>
      <c r="K51" s="20">
        <f>I51*0.2</f>
        <v>26000</v>
      </c>
    </row>
    <row r="52" spans="1:11" ht="33">
      <c r="A52" s="15">
        <v>38</v>
      </c>
      <c r="B52" s="27"/>
      <c r="C52" s="17" t="s">
        <v>147</v>
      </c>
      <c r="D52" s="18" t="s">
        <v>148</v>
      </c>
      <c r="E52" s="19" t="s">
        <v>149</v>
      </c>
      <c r="F52" s="17" t="s">
        <v>214</v>
      </c>
      <c r="G52" s="20">
        <v>3</v>
      </c>
      <c r="H52" s="20">
        <v>200000</v>
      </c>
      <c r="I52" s="20">
        <v>100000</v>
      </c>
      <c r="J52" s="20">
        <f>I52*F52</f>
        <v>80000</v>
      </c>
      <c r="K52" s="20">
        <f>I52*0.2</f>
        <v>20000</v>
      </c>
    </row>
    <row r="53" spans="1:11">
      <c r="A53" s="15">
        <v>39</v>
      </c>
      <c r="B53" s="27"/>
      <c r="C53" s="17" t="s">
        <v>150</v>
      </c>
      <c r="D53" s="18" t="s">
        <v>151</v>
      </c>
      <c r="E53" s="19" t="s">
        <v>152</v>
      </c>
      <c r="F53" s="17" t="s">
        <v>214</v>
      </c>
      <c r="G53" s="20">
        <v>3</v>
      </c>
      <c r="H53" s="20">
        <v>200000</v>
      </c>
      <c r="I53" s="20">
        <v>100000</v>
      </c>
      <c r="J53" s="20">
        <f>I53*F53</f>
        <v>80000</v>
      </c>
      <c r="K53" s="20">
        <f>I53*0.2</f>
        <v>20000</v>
      </c>
    </row>
    <row r="54" spans="1:11">
      <c r="A54" s="21"/>
      <c r="B54" s="22" t="s">
        <v>33</v>
      </c>
      <c r="C54" s="23" t="s">
        <v>53</v>
      </c>
      <c r="D54" s="24" t="s">
        <v>35</v>
      </c>
      <c r="E54" s="22"/>
      <c r="F54" s="23"/>
      <c r="G54" s="25"/>
      <c r="H54" s="25">
        <f>SUM(H49:H53)</f>
        <v>998820</v>
      </c>
      <c r="I54" s="25">
        <f>SUM(I49:I53)</f>
        <v>590000</v>
      </c>
      <c r="J54" s="25">
        <f>SUM(J49:J53)</f>
        <v>472000</v>
      </c>
      <c r="K54" s="25">
        <f>SUM(K49:K53)</f>
        <v>118000</v>
      </c>
    </row>
    <row r="55" spans="1:11">
      <c r="A55" s="15">
        <v>40</v>
      </c>
      <c r="B55" s="30" t="s">
        <v>153</v>
      </c>
      <c r="C55" s="17" t="s">
        <v>154</v>
      </c>
      <c r="D55" s="18" t="s">
        <v>155</v>
      </c>
      <c r="E55" s="18" t="s">
        <v>156</v>
      </c>
      <c r="F55" s="17" t="s">
        <v>14</v>
      </c>
      <c r="G55" s="20">
        <v>3</v>
      </c>
      <c r="H55" s="20">
        <v>170000</v>
      </c>
      <c r="I55" s="20">
        <v>100000</v>
      </c>
      <c r="J55" s="20">
        <f>I55*F55</f>
        <v>90000</v>
      </c>
      <c r="K55" s="20">
        <f>I55*0.1</f>
        <v>10000</v>
      </c>
    </row>
    <row r="56" spans="1:11">
      <c r="A56" s="15">
        <v>41</v>
      </c>
      <c r="B56" s="30"/>
      <c r="C56" s="17" t="s">
        <v>157</v>
      </c>
      <c r="D56" s="18" t="s">
        <v>158</v>
      </c>
      <c r="E56" s="19" t="s">
        <v>159</v>
      </c>
      <c r="F56" s="17" t="s">
        <v>14</v>
      </c>
      <c r="G56" s="20">
        <v>1</v>
      </c>
      <c r="H56" s="20">
        <v>198000</v>
      </c>
      <c r="I56" s="20">
        <v>160000</v>
      </c>
      <c r="J56" s="20">
        <f>I56*F56</f>
        <v>144000</v>
      </c>
      <c r="K56" s="20">
        <f>I56*0.1</f>
        <v>16000</v>
      </c>
    </row>
    <row r="57" spans="1:11">
      <c r="A57" s="21"/>
      <c r="B57" s="22" t="s">
        <v>33</v>
      </c>
      <c r="C57" s="23" t="s">
        <v>62</v>
      </c>
      <c r="D57" s="24" t="s">
        <v>35</v>
      </c>
      <c r="E57" s="22"/>
      <c r="F57" s="23"/>
      <c r="G57" s="25"/>
      <c r="H57" s="25">
        <f>SUM(H55:H56)</f>
        <v>368000</v>
      </c>
      <c r="I57" s="25">
        <f>SUM(I55:I56)</f>
        <v>260000</v>
      </c>
      <c r="J57" s="25">
        <f>J55+J56</f>
        <v>234000</v>
      </c>
      <c r="K57" s="25">
        <f>SUM(K55:K56)</f>
        <v>26000</v>
      </c>
    </row>
    <row r="58" spans="1:11" ht="33">
      <c r="A58" s="15">
        <v>42</v>
      </c>
      <c r="B58" s="16" t="s">
        <v>160</v>
      </c>
      <c r="C58" s="17" t="s">
        <v>161</v>
      </c>
      <c r="D58" s="18" t="s">
        <v>162</v>
      </c>
      <c r="E58" s="19" t="s">
        <v>163</v>
      </c>
      <c r="F58" s="17" t="s">
        <v>14</v>
      </c>
      <c r="G58" s="20">
        <v>2</v>
      </c>
      <c r="H58" s="20">
        <v>200000</v>
      </c>
      <c r="I58" s="20">
        <v>130000</v>
      </c>
      <c r="J58" s="20">
        <f>I58*F58</f>
        <v>117000</v>
      </c>
      <c r="K58" s="20">
        <f>I58*0.1</f>
        <v>13000</v>
      </c>
    </row>
    <row r="59" spans="1:11">
      <c r="A59" s="21"/>
      <c r="B59" s="22" t="s">
        <v>33</v>
      </c>
      <c r="C59" s="23" t="s">
        <v>68</v>
      </c>
      <c r="D59" s="24" t="s">
        <v>35</v>
      </c>
      <c r="E59" s="22"/>
      <c r="F59" s="23"/>
      <c r="G59" s="25"/>
      <c r="H59" s="25">
        <f>SUM(H58)</f>
        <v>200000</v>
      </c>
      <c r="I59" s="25">
        <f>SUM(I58)</f>
        <v>130000</v>
      </c>
      <c r="J59" s="25">
        <f>J58</f>
        <v>117000</v>
      </c>
      <c r="K59" s="25">
        <f>SUM(K58)</f>
        <v>13000</v>
      </c>
    </row>
    <row r="60" spans="1:11" ht="33">
      <c r="A60" s="15">
        <v>43</v>
      </c>
      <c r="B60" s="16" t="s">
        <v>164</v>
      </c>
      <c r="C60" s="17" t="s">
        <v>165</v>
      </c>
      <c r="D60" s="18" t="s">
        <v>166</v>
      </c>
      <c r="E60" s="19" t="s">
        <v>167</v>
      </c>
      <c r="F60" s="17" t="s">
        <v>14</v>
      </c>
      <c r="G60" s="20">
        <v>3</v>
      </c>
      <c r="H60" s="20">
        <v>200000</v>
      </c>
      <c r="I60" s="20">
        <v>100000</v>
      </c>
      <c r="J60" s="20">
        <f>I60*F60</f>
        <v>90000</v>
      </c>
      <c r="K60" s="20">
        <f>I60*0.1</f>
        <v>10000</v>
      </c>
    </row>
    <row r="61" spans="1:11">
      <c r="A61" s="21"/>
      <c r="B61" s="22" t="s">
        <v>33</v>
      </c>
      <c r="C61" s="23" t="s">
        <v>68</v>
      </c>
      <c r="D61" s="24" t="s">
        <v>35</v>
      </c>
      <c r="E61" s="22"/>
      <c r="F61" s="23"/>
      <c r="G61" s="25"/>
      <c r="H61" s="25">
        <f>SUM(H60)</f>
        <v>200000</v>
      </c>
      <c r="I61" s="25">
        <f>SUM(I60)</f>
        <v>100000</v>
      </c>
      <c r="J61" s="25">
        <f>J60</f>
        <v>90000</v>
      </c>
      <c r="K61" s="25">
        <f>SUM(K60)</f>
        <v>10000</v>
      </c>
    </row>
    <row r="62" spans="1:11" ht="33">
      <c r="A62" s="15">
        <v>44</v>
      </c>
      <c r="B62" s="16" t="s">
        <v>168</v>
      </c>
      <c r="C62" s="17" t="s">
        <v>169</v>
      </c>
      <c r="D62" s="18" t="s">
        <v>170</v>
      </c>
      <c r="E62" s="19" t="s">
        <v>171</v>
      </c>
      <c r="F62" s="17" t="s">
        <v>14</v>
      </c>
      <c r="G62" s="20">
        <v>2</v>
      </c>
      <c r="H62" s="20">
        <v>157000</v>
      </c>
      <c r="I62" s="20">
        <v>130000</v>
      </c>
      <c r="J62" s="20">
        <f>I62*F62</f>
        <v>117000</v>
      </c>
      <c r="K62" s="20">
        <f>I62*0.1</f>
        <v>13000</v>
      </c>
    </row>
    <row r="63" spans="1:11">
      <c r="A63" s="21"/>
      <c r="B63" s="22" t="s">
        <v>33</v>
      </c>
      <c r="C63" s="23" t="s">
        <v>68</v>
      </c>
      <c r="D63" s="24" t="s">
        <v>35</v>
      </c>
      <c r="E63" s="22"/>
      <c r="F63" s="23"/>
      <c r="G63" s="25"/>
      <c r="H63" s="25">
        <f>SUM(H62)</f>
        <v>157000</v>
      </c>
      <c r="I63" s="25">
        <f>SUM(I62)</f>
        <v>130000</v>
      </c>
      <c r="J63" s="25">
        <f>J62</f>
        <v>117000</v>
      </c>
      <c r="K63" s="25">
        <f>SUM(K62)</f>
        <v>13000</v>
      </c>
    </row>
    <row r="64" spans="1:11">
      <c r="A64" s="15">
        <v>45</v>
      </c>
      <c r="B64" s="27" t="s">
        <v>172</v>
      </c>
      <c r="C64" s="17" t="s">
        <v>173</v>
      </c>
      <c r="D64" s="18" t="s">
        <v>174</v>
      </c>
      <c r="E64" s="19" t="s">
        <v>175</v>
      </c>
      <c r="F64" s="17" t="s">
        <v>67</v>
      </c>
      <c r="G64" s="20">
        <v>2</v>
      </c>
      <c r="H64" s="20">
        <v>200000</v>
      </c>
      <c r="I64" s="20">
        <v>130000</v>
      </c>
      <c r="J64" s="20">
        <f>I64*F64</f>
        <v>104000</v>
      </c>
      <c r="K64" s="20">
        <f>I64*0.2</f>
        <v>26000</v>
      </c>
    </row>
    <row r="65" spans="1:11" ht="33">
      <c r="A65" s="15">
        <v>46</v>
      </c>
      <c r="B65" s="27"/>
      <c r="C65" s="17" t="s">
        <v>176</v>
      </c>
      <c r="D65" s="18" t="s">
        <v>177</v>
      </c>
      <c r="E65" s="19" t="s">
        <v>178</v>
      </c>
      <c r="F65" s="17" t="s">
        <v>67</v>
      </c>
      <c r="G65" s="20">
        <v>3</v>
      </c>
      <c r="H65" s="20">
        <v>175300</v>
      </c>
      <c r="I65" s="20">
        <v>100000</v>
      </c>
      <c r="J65" s="20">
        <f>I65*F65</f>
        <v>80000</v>
      </c>
      <c r="K65" s="20">
        <f>I65*0.2</f>
        <v>20000</v>
      </c>
    </row>
    <row r="66" spans="1:11">
      <c r="A66" s="21"/>
      <c r="B66" s="22" t="s">
        <v>33</v>
      </c>
      <c r="C66" s="23" t="s">
        <v>62</v>
      </c>
      <c r="D66" s="24" t="s">
        <v>35</v>
      </c>
      <c r="E66" s="22"/>
      <c r="F66" s="23"/>
      <c r="G66" s="25"/>
      <c r="H66" s="25">
        <f>SUM(H64:H65)</f>
        <v>375300</v>
      </c>
      <c r="I66" s="25">
        <f>SUM(I64:I65)</f>
        <v>230000</v>
      </c>
      <c r="J66" s="25">
        <f>J64+J65</f>
        <v>184000</v>
      </c>
      <c r="K66" s="25">
        <f>SUM(K64:K65)</f>
        <v>46000</v>
      </c>
    </row>
    <row r="67" spans="1:11" ht="33">
      <c r="A67" s="15">
        <v>47</v>
      </c>
      <c r="B67" s="30" t="s">
        <v>179</v>
      </c>
      <c r="C67" s="17" t="s">
        <v>180</v>
      </c>
      <c r="D67" s="18" t="s">
        <v>181</v>
      </c>
      <c r="E67" s="19" t="s">
        <v>182</v>
      </c>
      <c r="F67" s="17" t="s">
        <v>183</v>
      </c>
      <c r="G67" s="20">
        <v>1</v>
      </c>
      <c r="H67" s="20">
        <v>189300</v>
      </c>
      <c r="I67" s="20">
        <v>160000</v>
      </c>
      <c r="J67" s="20">
        <f>I67*F67</f>
        <v>160000</v>
      </c>
      <c r="K67" s="20">
        <v>0</v>
      </c>
    </row>
    <row r="68" spans="1:11">
      <c r="A68" s="15">
        <v>48</v>
      </c>
      <c r="B68" s="30"/>
      <c r="C68" s="17" t="s">
        <v>184</v>
      </c>
      <c r="D68" s="18" t="s">
        <v>185</v>
      </c>
      <c r="E68" s="19" t="s">
        <v>186</v>
      </c>
      <c r="F68" s="17" t="s">
        <v>183</v>
      </c>
      <c r="G68" s="20">
        <v>1</v>
      </c>
      <c r="H68" s="20">
        <v>165360</v>
      </c>
      <c r="I68" s="20">
        <v>160000</v>
      </c>
      <c r="J68" s="20">
        <f t="shared" ref="J68:J75" si="2">I68*F68</f>
        <v>160000</v>
      </c>
      <c r="K68" s="20">
        <v>0</v>
      </c>
    </row>
    <row r="69" spans="1:11" ht="33">
      <c r="A69" s="15">
        <v>49</v>
      </c>
      <c r="B69" s="30"/>
      <c r="C69" s="17" t="s">
        <v>187</v>
      </c>
      <c r="D69" s="18" t="s">
        <v>188</v>
      </c>
      <c r="E69" s="19" t="s">
        <v>189</v>
      </c>
      <c r="F69" s="17" t="s">
        <v>183</v>
      </c>
      <c r="G69" s="20">
        <v>2</v>
      </c>
      <c r="H69" s="20">
        <v>200000</v>
      </c>
      <c r="I69" s="20">
        <v>130000</v>
      </c>
      <c r="J69" s="20">
        <f t="shared" si="2"/>
        <v>130000</v>
      </c>
      <c r="K69" s="20">
        <v>0</v>
      </c>
    </row>
    <row r="70" spans="1:11" ht="33">
      <c r="A70" s="15">
        <v>50</v>
      </c>
      <c r="B70" s="30"/>
      <c r="C70" s="17" t="s">
        <v>190</v>
      </c>
      <c r="D70" s="18" t="s">
        <v>191</v>
      </c>
      <c r="E70" s="19" t="s">
        <v>192</v>
      </c>
      <c r="F70" s="17" t="s">
        <v>183</v>
      </c>
      <c r="G70" s="20">
        <v>2</v>
      </c>
      <c r="H70" s="20">
        <v>305400</v>
      </c>
      <c r="I70" s="20">
        <v>130000</v>
      </c>
      <c r="J70" s="20">
        <f t="shared" si="2"/>
        <v>130000</v>
      </c>
      <c r="K70" s="20">
        <v>0</v>
      </c>
    </row>
    <row r="71" spans="1:11" ht="33">
      <c r="A71" s="15">
        <v>51</v>
      </c>
      <c r="B71" s="30"/>
      <c r="C71" s="17" t="s">
        <v>193</v>
      </c>
      <c r="D71" s="18" t="s">
        <v>194</v>
      </c>
      <c r="E71" s="19" t="s">
        <v>195</v>
      </c>
      <c r="F71" s="17" t="s">
        <v>183</v>
      </c>
      <c r="G71" s="20">
        <v>2</v>
      </c>
      <c r="H71" s="20">
        <v>100000</v>
      </c>
      <c r="I71" s="20">
        <v>100000</v>
      </c>
      <c r="J71" s="20">
        <f t="shared" si="2"/>
        <v>100000</v>
      </c>
      <c r="K71" s="20">
        <v>0</v>
      </c>
    </row>
    <row r="72" spans="1:11" ht="33">
      <c r="A72" s="15">
        <v>52</v>
      </c>
      <c r="B72" s="30"/>
      <c r="C72" s="17" t="s">
        <v>196</v>
      </c>
      <c r="D72" s="18" t="s">
        <v>197</v>
      </c>
      <c r="E72" s="19" t="s">
        <v>198</v>
      </c>
      <c r="F72" s="17" t="s">
        <v>183</v>
      </c>
      <c r="G72" s="20">
        <v>3</v>
      </c>
      <c r="H72" s="20">
        <v>180000</v>
      </c>
      <c r="I72" s="20">
        <v>100000</v>
      </c>
      <c r="J72" s="20">
        <f t="shared" si="2"/>
        <v>100000</v>
      </c>
      <c r="K72" s="20">
        <v>0</v>
      </c>
    </row>
    <row r="73" spans="1:11">
      <c r="A73" s="15">
        <v>53</v>
      </c>
      <c r="B73" s="30"/>
      <c r="C73" s="17" t="s">
        <v>199</v>
      </c>
      <c r="D73" s="18" t="s">
        <v>200</v>
      </c>
      <c r="E73" s="19" t="s">
        <v>201</v>
      </c>
      <c r="F73" s="17" t="s">
        <v>183</v>
      </c>
      <c r="G73" s="20">
        <v>2</v>
      </c>
      <c r="H73" s="20">
        <v>198666</v>
      </c>
      <c r="I73" s="20">
        <v>130000</v>
      </c>
      <c r="J73" s="20">
        <f t="shared" si="2"/>
        <v>130000</v>
      </c>
      <c r="K73" s="20">
        <v>0</v>
      </c>
    </row>
    <row r="74" spans="1:11">
      <c r="A74" s="15">
        <v>54</v>
      </c>
      <c r="B74" s="30"/>
      <c r="C74" s="17" t="s">
        <v>202</v>
      </c>
      <c r="D74" s="18" t="s">
        <v>203</v>
      </c>
      <c r="E74" s="19" t="s">
        <v>204</v>
      </c>
      <c r="F74" s="17" t="s">
        <v>183</v>
      </c>
      <c r="G74" s="20">
        <v>3</v>
      </c>
      <c r="H74" s="20">
        <v>200000</v>
      </c>
      <c r="I74" s="20">
        <v>100000</v>
      </c>
      <c r="J74" s="20">
        <f t="shared" si="2"/>
        <v>100000</v>
      </c>
      <c r="K74" s="20">
        <v>0</v>
      </c>
    </row>
    <row r="75" spans="1:11" ht="33">
      <c r="A75" s="15">
        <v>55</v>
      </c>
      <c r="B75" s="30"/>
      <c r="C75" s="17" t="s">
        <v>205</v>
      </c>
      <c r="D75" s="18" t="s">
        <v>206</v>
      </c>
      <c r="E75" s="19" t="s">
        <v>207</v>
      </c>
      <c r="F75" s="17" t="s">
        <v>183</v>
      </c>
      <c r="G75" s="20">
        <v>2</v>
      </c>
      <c r="H75" s="20">
        <v>200000</v>
      </c>
      <c r="I75" s="20">
        <v>130000</v>
      </c>
      <c r="J75" s="20">
        <f t="shared" si="2"/>
        <v>130000</v>
      </c>
      <c r="K75" s="20">
        <v>0</v>
      </c>
    </row>
    <row r="76" spans="1:11">
      <c r="A76" s="21"/>
      <c r="B76" s="26" t="s">
        <v>33</v>
      </c>
      <c r="C76" s="23" t="s">
        <v>208</v>
      </c>
      <c r="D76" s="24" t="s">
        <v>35</v>
      </c>
      <c r="E76" s="26"/>
      <c r="F76" s="23"/>
      <c r="G76" s="21"/>
      <c r="H76" s="25">
        <f>SUM(H67:H75)</f>
        <v>1738726</v>
      </c>
      <c r="I76" s="25">
        <f>SUM(I67:I75)</f>
        <v>1140000</v>
      </c>
      <c r="J76" s="25">
        <f>SUM(J67:J75)</f>
        <v>1140000</v>
      </c>
      <c r="K76" s="25">
        <f>SUM(K67:K75)</f>
        <v>0</v>
      </c>
    </row>
    <row r="77" spans="1:11">
      <c r="A77" s="21"/>
      <c r="B77" s="26" t="s">
        <v>209</v>
      </c>
      <c r="C77" s="23" t="s">
        <v>210</v>
      </c>
      <c r="D77" s="24" t="s">
        <v>211</v>
      </c>
      <c r="E77" s="26"/>
      <c r="F77" s="23"/>
      <c r="G77" s="21"/>
      <c r="H77" s="25">
        <f>H76+H66+H63+H61+H59+H57+H54+H48+H42+H37+H35+H32+H29+H25+H23+H21+H19+H16+H10</f>
        <v>9985993</v>
      </c>
      <c r="I77" s="25">
        <f>I76+I66+I63+I61+I59+I57+I54+I48+I42+I37+I35+I32+I29+I25+I23+I21+I19+I16+I10</f>
        <v>6670000</v>
      </c>
      <c r="J77" s="25">
        <f>J76+J66+J63+J61+J59+J57+J54+J48+J42+J37+J35+J32+J29+J25+J23+J21+J19+J16+J10</f>
        <v>5588000</v>
      </c>
      <c r="K77" s="25">
        <f>K76+K66+K63+K61+K59+K57+K54+K48+K42+K37+K35+K32+K29+K25+K23+K21+K19+K16+K10</f>
        <v>1082000</v>
      </c>
    </row>
    <row r="81" spans="10:10">
      <c r="J81" s="6"/>
    </row>
    <row r="83" spans="10:10">
      <c r="J83" s="6"/>
    </row>
    <row r="86" spans="10:10">
      <c r="J86" s="6"/>
    </row>
  </sheetData>
  <mergeCells count="13">
    <mergeCell ref="B67:B75"/>
    <mergeCell ref="B33:B34"/>
    <mergeCell ref="B38:B41"/>
    <mergeCell ref="B43:B47"/>
    <mergeCell ref="B49:B53"/>
    <mergeCell ref="B55:B56"/>
    <mergeCell ref="B64:B65"/>
    <mergeCell ref="B30:B31"/>
    <mergeCell ref="A1:K1"/>
    <mergeCell ref="B3:B9"/>
    <mergeCell ref="B11:B15"/>
    <mergeCell ref="B17:B18"/>
    <mergeCell ref="B26:B28"/>
  </mergeCells>
  <phoneticPr fontId="2" type="noConversion"/>
  <pageMargins left="0.16" right="0.17" top="0.25" bottom="0.2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本署依往例試算</vt:lpstr>
      <vt:lpstr>本署依往例試算!Print_Area</vt:lpstr>
      <vt:lpstr>本署依往例試算!Print_Titles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IBO20111</dc:creator>
  <cp:lastModifiedBy>MainUser</cp:lastModifiedBy>
  <cp:lastPrinted>2014-07-22T08:16:01Z</cp:lastPrinted>
  <dcterms:created xsi:type="dcterms:W3CDTF">2014-07-10T10:00:57Z</dcterms:created>
  <dcterms:modified xsi:type="dcterms:W3CDTF">2014-08-04T09:11:52Z</dcterms:modified>
</cp:coreProperties>
</file>